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ml.chartshape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codeName="ThisWorkbook" defaultThemeVersion="124226"/>
  <mc:AlternateContent xmlns:mc="http://schemas.openxmlformats.org/markup-compatibility/2006">
    <mc:Choice Requires="x15">
      <x15ac:absPath xmlns:x15ac="http://schemas.microsoft.com/office/spreadsheetml/2010/11/ac" url="C:\Users\toue2302\OneDrive - USherbrooke\Documents\Enseignement UGB\Cours\MIASS 231.1. Mathématiques 3\2024\Labo Excel 1\"/>
    </mc:Choice>
  </mc:AlternateContent>
  <xr:revisionPtr revIDLastSave="0" documentId="13_ncr:1_{EF388B90-0755-41A8-9966-B1ED31AA87CE}" xr6:coauthVersionLast="47" xr6:coauthVersionMax="47" xr10:uidLastSave="{00000000-0000-0000-0000-000000000000}"/>
  <bookViews>
    <workbookView xWindow="-108" yWindow="-108" windowWidth="23256" windowHeight="12576" tabRatio="984" xr2:uid="{00000000-000D-0000-FFFF-FFFF00000000}"/>
  </bookViews>
  <sheets>
    <sheet name="Titre" sheetId="7" r:id="rId1"/>
    <sheet name="Présentation" sheetId="8" r:id="rId2"/>
    <sheet name="Calculs" sheetId="2" r:id="rId3"/>
    <sheet name="ExoCal" sheetId="21" r:id="rId4"/>
    <sheet name="Manipulation" sheetId="9" r:id="rId5"/>
    <sheet name="Trier" sheetId="11" r:id="rId6"/>
    <sheet name="Mani.(exo)" sheetId="19" r:id="rId7"/>
    <sheet name="Autres" sheetId="16" r:id="rId8"/>
    <sheet name="Réf" sheetId="10" r:id="rId9"/>
    <sheet name="Fonctions" sheetId="1" r:id="rId10"/>
    <sheet name="IMC(démo)" sheetId="12" r:id="rId11"/>
    <sheet name="IMC(inter)" sheetId="14" r:id="rId12"/>
    <sheet name="Forme" sheetId="17" r:id="rId13"/>
    <sheet name="Mesure" sheetId="15" r:id="rId14"/>
  </sheets>
  <externalReferences>
    <externalReference r:id="rId15"/>
    <externalReference r:id="rId1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91" i="21" l="1"/>
  <c r="G90" i="21"/>
  <c r="G89" i="21"/>
  <c r="G88" i="21"/>
  <c r="G87" i="21"/>
  <c r="G86" i="21"/>
  <c r="G85" i="21"/>
  <c r="G84" i="21"/>
  <c r="G83" i="21"/>
  <c r="D83" i="21"/>
  <c r="A83" i="21"/>
  <c r="G82" i="21"/>
  <c r="D82" i="21"/>
  <c r="A82" i="21"/>
  <c r="G81" i="21"/>
  <c r="D81" i="21"/>
  <c r="A81" i="21"/>
  <c r="G80" i="21"/>
  <c r="D80" i="21"/>
  <c r="A80" i="21"/>
  <c r="G79" i="21"/>
  <c r="D79" i="21"/>
  <c r="A79" i="21"/>
  <c r="G78" i="21"/>
  <c r="D78" i="21"/>
  <c r="A78" i="21"/>
  <c r="G77" i="21"/>
  <c r="D77" i="21"/>
  <c r="A77" i="21"/>
  <c r="G76" i="21"/>
  <c r="D76" i="21"/>
  <c r="A76" i="21"/>
  <c r="G75" i="21"/>
  <c r="D75" i="21"/>
  <c r="A75" i="21"/>
  <c r="G73" i="21"/>
  <c r="D73" i="21"/>
  <c r="A73" i="21"/>
  <c r="D72" i="21"/>
  <c r="A72" i="21"/>
  <c r="D71" i="21"/>
  <c r="A71" i="21"/>
  <c r="D70" i="21"/>
  <c r="A70" i="21"/>
  <c r="D69" i="21"/>
  <c r="D68" i="21"/>
  <c r="D67" i="21"/>
  <c r="D66" i="21"/>
  <c r="D65" i="21"/>
  <c r="AC13" i="14"/>
  <c r="AB13" i="14"/>
  <c r="AA13" i="14"/>
  <c r="Z13" i="14"/>
  <c r="Y13" i="14"/>
  <c r="X13" i="14"/>
  <c r="W13" i="14"/>
  <c r="V13" i="14"/>
  <c r="U13" i="14"/>
  <c r="T13" i="14"/>
  <c r="S13" i="14"/>
  <c r="R13" i="14"/>
  <c r="Q13" i="14"/>
  <c r="P13" i="14"/>
  <c r="O13" i="14"/>
  <c r="N13" i="14"/>
  <c r="M13" i="14"/>
  <c r="L13" i="14"/>
  <c r="K13" i="14"/>
  <c r="J13" i="14"/>
  <c r="I13" i="14"/>
  <c r="H13" i="14"/>
  <c r="G13" i="14"/>
  <c r="F13" i="14"/>
  <c r="AC12" i="14"/>
  <c r="AB12" i="14"/>
  <c r="AA12" i="14"/>
  <c r="Z12" i="14"/>
  <c r="Y12" i="14"/>
  <c r="X12" i="14"/>
  <c r="W12" i="14"/>
  <c r="V12" i="14"/>
  <c r="U12" i="14"/>
  <c r="T12" i="14"/>
  <c r="S12" i="14"/>
  <c r="R12" i="14"/>
  <c r="Q12" i="14"/>
  <c r="P12" i="14"/>
  <c r="O12" i="14"/>
  <c r="N12" i="14"/>
  <c r="M12" i="14"/>
  <c r="L12" i="14"/>
  <c r="K12" i="14"/>
  <c r="J12" i="14"/>
  <c r="I12" i="14"/>
  <c r="H12" i="14"/>
  <c r="G12" i="14"/>
  <c r="F12" i="14"/>
  <c r="AC11" i="14"/>
  <c r="AB11" i="14"/>
  <c r="AA11" i="14"/>
  <c r="Z11" i="14"/>
  <c r="Y11" i="14"/>
  <c r="X11" i="14"/>
  <c r="W11" i="14"/>
  <c r="V11" i="14"/>
  <c r="U11" i="14"/>
  <c r="T11" i="14"/>
  <c r="S11" i="14"/>
  <c r="R11" i="14"/>
  <c r="Q11" i="14"/>
  <c r="P11" i="14"/>
  <c r="O11" i="14"/>
  <c r="N11" i="14"/>
  <c r="M11" i="14"/>
  <c r="L11" i="14"/>
  <c r="K11" i="14"/>
  <c r="J11" i="14"/>
  <c r="I11" i="14"/>
  <c r="H11" i="14"/>
  <c r="G11" i="14"/>
  <c r="F11" i="14"/>
  <c r="AC10" i="14"/>
  <c r="AB10" i="14"/>
  <c r="AA10" i="14"/>
  <c r="Z10" i="14"/>
  <c r="Y10" i="14"/>
  <c r="X10" i="14"/>
  <c r="W10" i="14"/>
  <c r="V10" i="14"/>
  <c r="U10" i="14"/>
  <c r="T10" i="14"/>
  <c r="S10" i="14"/>
  <c r="R10" i="14"/>
  <c r="Q10" i="14"/>
  <c r="P10" i="14"/>
  <c r="O10" i="14"/>
  <c r="N10" i="14"/>
  <c r="M10" i="14"/>
  <c r="L10" i="14"/>
  <c r="K10" i="14"/>
  <c r="J10" i="14"/>
  <c r="I10" i="14"/>
  <c r="H10" i="14"/>
  <c r="G10" i="14"/>
  <c r="F10" i="14"/>
  <c r="AC9" i="14"/>
  <c r="AB9" i="14"/>
  <c r="AA9" i="14"/>
  <c r="Z9" i="14"/>
  <c r="Y9" i="14"/>
  <c r="X9" i="14"/>
  <c r="W9" i="14"/>
  <c r="V9" i="14"/>
  <c r="U9" i="14"/>
  <c r="T9" i="14"/>
  <c r="S9" i="14"/>
  <c r="R9" i="14"/>
  <c r="Q9" i="14"/>
  <c r="P9" i="14"/>
  <c r="O9" i="14"/>
  <c r="N9" i="14"/>
  <c r="M9" i="14"/>
  <c r="L9" i="14"/>
  <c r="K9" i="14"/>
  <c r="J9" i="14"/>
  <c r="I9" i="14"/>
  <c r="H9" i="14"/>
  <c r="G9" i="14"/>
  <c r="F9" i="14"/>
  <c r="AC8" i="14"/>
  <c r="AB8" i="14"/>
  <c r="AA8" i="14"/>
  <c r="Z8" i="14"/>
  <c r="Y8" i="14"/>
  <c r="X8" i="14"/>
  <c r="W8" i="14"/>
  <c r="V8" i="14"/>
  <c r="U8" i="14"/>
  <c r="T8" i="14"/>
  <c r="S8" i="14"/>
  <c r="R8" i="14"/>
  <c r="Q8" i="14"/>
  <c r="P8" i="14"/>
  <c r="O8" i="14"/>
  <c r="N8" i="14"/>
  <c r="M8" i="14"/>
  <c r="L8" i="14"/>
  <c r="K8" i="14"/>
  <c r="J8" i="14"/>
  <c r="I8" i="14"/>
  <c r="H8" i="14"/>
  <c r="G8" i="14"/>
  <c r="F8" i="14"/>
  <c r="AC7" i="14"/>
  <c r="AB7" i="14"/>
  <c r="AA7" i="14"/>
  <c r="Z7" i="14"/>
  <c r="Y7" i="14"/>
  <c r="X7" i="14"/>
  <c r="W7" i="14"/>
  <c r="V7" i="14"/>
  <c r="U7" i="14"/>
  <c r="T7" i="14"/>
  <c r="S7" i="14"/>
  <c r="R7" i="14"/>
  <c r="Q7" i="14"/>
  <c r="P7" i="14"/>
  <c r="O7" i="14"/>
  <c r="N7" i="14"/>
  <c r="M7" i="14"/>
  <c r="L7" i="14"/>
  <c r="K7" i="14"/>
  <c r="J7" i="14"/>
  <c r="I7" i="14"/>
  <c r="H7" i="14"/>
  <c r="G7" i="14"/>
  <c r="F7" i="14"/>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I39" i="12"/>
  <c r="H39" i="12"/>
  <c r="G39" i="12"/>
  <c r="F39" i="12"/>
  <c r="E39"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I36" i="12"/>
  <c r="H36" i="12"/>
  <c r="G36" i="12"/>
  <c r="F36" i="12"/>
  <c r="E36"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I35" i="12"/>
  <c r="H35" i="12"/>
  <c r="G35" i="12"/>
  <c r="F35" i="12"/>
  <c r="E35"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I34" i="12"/>
  <c r="H34" i="12"/>
  <c r="G34" i="12"/>
  <c r="F34" i="12"/>
  <c r="E34"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I33" i="12"/>
  <c r="H33" i="12"/>
  <c r="G33" i="12"/>
  <c r="F33" i="12"/>
  <c r="E33"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I32" i="12"/>
  <c r="H32" i="12"/>
  <c r="G32" i="12"/>
  <c r="F32" i="12"/>
  <c r="E32"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I31" i="12"/>
  <c r="H31" i="12"/>
  <c r="G31" i="12"/>
  <c r="F31" i="12"/>
  <c r="E31"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I30" i="12"/>
  <c r="H30" i="12"/>
  <c r="G30" i="12"/>
  <c r="F30" i="12"/>
  <c r="E30"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I28" i="12"/>
  <c r="H28" i="12"/>
  <c r="G28" i="12"/>
  <c r="F28" i="12"/>
  <c r="E28"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I27" i="12"/>
  <c r="H27" i="12"/>
  <c r="G27" i="12"/>
  <c r="F27" i="12"/>
  <c r="E27"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I26" i="12"/>
  <c r="H26" i="12"/>
  <c r="G26" i="12"/>
  <c r="F26" i="12"/>
  <c r="E26"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I25" i="12"/>
  <c r="H25" i="12"/>
  <c r="G25" i="12"/>
  <c r="F25" i="12"/>
  <c r="E25"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I18" i="12"/>
  <c r="H18" i="12"/>
  <c r="G18" i="12"/>
  <c r="F18" i="12"/>
  <c r="E18"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I17" i="12"/>
  <c r="H17" i="12"/>
  <c r="G17" i="12"/>
  <c r="F17" i="12"/>
  <c r="E17"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I16" i="12"/>
  <c r="H16" i="12"/>
  <c r="G16" i="12"/>
  <c r="F16" i="12"/>
  <c r="E16"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I15" i="12"/>
  <c r="H15" i="12"/>
  <c r="G15" i="12"/>
  <c r="F15" i="12"/>
  <c r="E15"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I14" i="12"/>
  <c r="H14" i="12"/>
  <c r="G14" i="12"/>
  <c r="F14" i="12"/>
  <c r="E14"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I13" i="12"/>
  <c r="H13" i="12"/>
  <c r="G13" i="12"/>
  <c r="F13" i="12"/>
  <c r="E13"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I12" i="12"/>
  <c r="H12" i="12"/>
  <c r="G12" i="12"/>
  <c r="F12" i="12"/>
  <c r="E12"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I11" i="12"/>
  <c r="H11" i="12"/>
  <c r="G11" i="12"/>
  <c r="F11" i="12"/>
  <c r="E11"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I10" i="12"/>
  <c r="H10" i="12"/>
  <c r="G10" i="12"/>
  <c r="F10" i="12"/>
  <c r="E10" i="12"/>
  <c r="AI9" i="12"/>
  <c r="AH9" i="12"/>
  <c r="AG9" i="12"/>
  <c r="AF9" i="12"/>
  <c r="AE9" i="12"/>
  <c r="AD9" i="12"/>
  <c r="AC9" i="12"/>
  <c r="AB9" i="12"/>
  <c r="AA9" i="12"/>
  <c r="Z9" i="12"/>
  <c r="Y9" i="12"/>
  <c r="X9" i="12"/>
  <c r="W9" i="12"/>
  <c r="V9" i="12"/>
  <c r="U9" i="12"/>
  <c r="T9" i="12"/>
  <c r="S9" i="12"/>
  <c r="R9" i="12"/>
  <c r="Q9" i="12"/>
  <c r="P9" i="12"/>
  <c r="O9" i="12"/>
  <c r="N9" i="12"/>
  <c r="M9" i="12"/>
  <c r="L9" i="12"/>
  <c r="K9" i="12"/>
  <c r="J9" i="12"/>
  <c r="I9" i="12"/>
  <c r="H9" i="12"/>
  <c r="G9" i="12"/>
  <c r="F9" i="12"/>
  <c r="E9" i="12"/>
  <c r="AI8" i="12"/>
  <c r="AH8" i="12"/>
  <c r="AG8" i="12"/>
  <c r="AF8" i="12"/>
  <c r="AE8" i="12"/>
  <c r="AD8" i="12"/>
  <c r="AC8" i="12"/>
  <c r="AB8" i="12"/>
  <c r="AA8" i="12"/>
  <c r="Z8" i="12"/>
  <c r="Y8" i="12"/>
  <c r="X8" i="12"/>
  <c r="W8" i="12"/>
  <c r="V8" i="12"/>
  <c r="U8" i="12"/>
  <c r="T8" i="12"/>
  <c r="S8" i="12"/>
  <c r="R8" i="12"/>
  <c r="Q8" i="12"/>
  <c r="P8" i="12"/>
  <c r="O8" i="12"/>
  <c r="N8" i="12"/>
  <c r="M8" i="12"/>
  <c r="L8" i="12"/>
  <c r="K8" i="12"/>
  <c r="J8" i="12"/>
  <c r="I8" i="12"/>
  <c r="H8" i="12"/>
  <c r="G8" i="12"/>
  <c r="F8" i="12"/>
  <c r="E8" i="12"/>
  <c r="AI7" i="12"/>
  <c r="AH7" i="12"/>
  <c r="AG7" i="12"/>
  <c r="AF7" i="12"/>
  <c r="AE7" i="12"/>
  <c r="AD7" i="12"/>
  <c r="AC7" i="12"/>
  <c r="AB7" i="12"/>
  <c r="AA7" i="12"/>
  <c r="Z7" i="12"/>
  <c r="Y7" i="12"/>
  <c r="X7" i="12"/>
  <c r="W7" i="12"/>
  <c r="V7" i="12"/>
  <c r="U7" i="12"/>
  <c r="T7" i="12"/>
  <c r="S7" i="12"/>
  <c r="R7" i="12"/>
  <c r="Q7" i="12"/>
  <c r="P7" i="12"/>
  <c r="O7" i="12"/>
  <c r="N7" i="12"/>
  <c r="M7" i="12"/>
  <c r="L7" i="12"/>
  <c r="K7" i="12"/>
  <c r="J7" i="12"/>
  <c r="I7" i="12"/>
  <c r="H7" i="12"/>
  <c r="G7" i="12"/>
  <c r="F7" i="12"/>
  <c r="E7" i="12"/>
  <c r="H20"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11" authorId="0" shapeId="0" xr:uid="{00000000-0006-0000-0100-000001000000}">
      <text>
        <r>
          <rPr>
            <b/>
            <sz val="12"/>
            <color indexed="81"/>
            <rFont val="Tahoma"/>
            <family val="2"/>
          </rPr>
          <t>Chaque fois que l'on saisit une formule dans une cellule de calcul, la formule apparaît dans la barre de formule.
Il est souvent plus aisé de saisir directement une formule dans la barre de formule, après avoir cliqué sur la cellule.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B14" authorId="0" shapeId="0" xr:uid="{00000000-0006-0000-0200-000001000000}">
      <text>
        <r>
          <rPr>
            <b/>
            <sz val="10"/>
            <color indexed="81"/>
            <rFont val="Tahoma"/>
            <family val="2"/>
          </rPr>
          <t>Au lieu de procéder à une opération de calcul en saisissant directement les nombres dans les cellules (références absolues), il est souvent préférable de sélectionner plutôt les adresses de cellules contenant les chiffres de la formule (références relatives).
L'enjeu est d'automatiser les calculs de telle sorte que tout changement dans une cellule entraîne un ajustement du résultat de l'expression mathématique.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G35" authorId="0" shapeId="0" xr:uid="{00000000-0006-0000-0300-000001000000}">
      <text>
        <r>
          <rPr>
            <b/>
            <sz val="9"/>
            <color indexed="81"/>
            <rFont val="Tahoma"/>
            <family val="2"/>
          </rPr>
          <t>Pour créer une suite de nombres:
-Saisissez les deux premiers nombres,
-Sélectionner la plage contenant les deux nombres
-Placer le curseur sur le coin inférieur droit de la plage sélectionnée puis appuyer long sur le signe "+" et dérouler vers le bas.
On peut créer autant de suites de nombres, l'essentiel étant de définir l'intervalle. Le principe est le même pour créer une suite de jours, mois.</t>
        </r>
      </text>
    </comment>
    <comment ref="C36" authorId="0" shapeId="0" xr:uid="{00000000-0006-0000-0300-000002000000}">
      <text>
        <r>
          <rPr>
            <b/>
            <sz val="9"/>
            <color indexed="81"/>
            <rFont val="Tahoma"/>
            <family val="2"/>
          </rPr>
          <t xml:space="preserve">Après avoir sélectionné la plage des données, on peut calculer la somme, 
</t>
        </r>
        <r>
          <rPr>
            <b/>
            <sz val="9"/>
            <color indexed="81"/>
            <rFont val="Arial"/>
            <family val="2"/>
          </rPr>
          <t>●</t>
        </r>
        <r>
          <rPr>
            <b/>
            <sz val="9"/>
            <color indexed="81"/>
            <rFont val="Tahoma"/>
            <family val="2"/>
          </rPr>
          <t xml:space="preserve">en cliquant sur le signe sigma ( </t>
        </r>
        <r>
          <rPr>
            <b/>
            <sz val="9"/>
            <color indexed="81"/>
            <rFont val="Calibri"/>
            <family val="2"/>
          </rPr>
          <t>∑</t>
        </r>
        <r>
          <rPr>
            <b/>
            <sz val="9"/>
            <color indexed="81"/>
            <rFont val="Tahoma"/>
            <family val="2"/>
          </rPr>
          <t xml:space="preserve"> ) dans le coin droit de la barre des outils 
</t>
        </r>
        <r>
          <rPr>
            <b/>
            <sz val="9"/>
            <color indexed="81"/>
            <rFont val="Arial"/>
            <family val="2"/>
          </rPr>
          <t>●</t>
        </r>
        <r>
          <rPr>
            <b/>
            <sz val="9"/>
            <color indexed="81"/>
            <rFont val="Tahoma"/>
            <family val="2"/>
          </rPr>
          <t xml:space="preserve">ou en appliquant la formule ci-dessus (=SOMME(C15:C34)).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B6" authorId="0" shapeId="0" xr:uid="{00000000-0006-0000-0400-000001000000}">
      <text>
        <r>
          <rPr>
            <b/>
            <sz val="9"/>
            <color indexed="81"/>
            <rFont val="Tahoma"/>
            <family val="2"/>
          </rPr>
          <t xml:space="preserve">Pour calculer la médiane par exemple, on aura besoin de trier les données et de leur attribuer des rangs...
Pour ce faire,
-sélectionner la plage de données contenant les notes
-sur le menu Accueil, cliquer sur "trier et filtrer" au coin droit de la barre des outils
-trier du plus petit au plus  grand (A à Z) ou inversement (Z à A).
Finalement, affecter un rang à chacune des notes en créant tout simplement une suite de nombres.
</t>
        </r>
      </text>
    </comment>
    <comment ref="H6" authorId="0" shapeId="0" xr:uid="{00000000-0006-0000-0400-000002000000}">
      <text>
        <r>
          <rPr>
            <b/>
            <sz val="9"/>
            <color indexed="81"/>
            <rFont val="Tahoma"/>
            <family val="2"/>
          </rPr>
          <t>Pour représenter les données à l'aide d'un diagramme en bâtons horizontaux facile à lire par exemple, on aura besoin de trier les données en prenant en compte les catégories qui leur sont associées...
Pour ce faire, 
-sélectionner toute la plage contenant les données et les catégories 
-Dans le menu Accueil, cliquer sur "Trier et filtrer" au coin droit de la barre des outils
-cliquer sur "tri personnalisé" puis sur trier par "Nombre de crimes", du plus petit au plus grand ou inversement.
Ainsi, les nombres de crimes sont triés en prenant en compte les centres urbains qui leur sont associés.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F8" authorId="0" shapeId="0" xr:uid="{00000000-0006-0000-0500-000001000000}">
      <text>
        <r>
          <rPr>
            <b/>
            <sz val="10"/>
            <color indexed="81"/>
            <rFont val="Tahoma"/>
            <family val="2"/>
          </rPr>
          <t>1. Saisissons le signe = dans la première cellule (poids corrigé)
2. Sélectionnons la cellule contenant le premier poids initial, de façon à faire varier les mesures d'une cellule à l'autre (références relatives)
3. Mettez l'opérateur arithmétique "- "
4. Saisissons la constante 2, dont nous ne voulons pas qu'elle varie d'une cellule à l'autre (références absolues)
5. Validons et déroulons vers le bas pour recopier la formule.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B2" authorId="0" shapeId="0" xr:uid="{76EF7DBA-C33B-432B-AF46-3C29924422E1}">
      <text>
        <r>
          <rPr>
            <b/>
            <sz val="11"/>
            <color indexed="81"/>
            <rFont val="Tahoma"/>
            <family val="2"/>
          </rPr>
          <t xml:space="preserve">Dans l'ouvrage intitulé "Sur l'homme et le développement de ses facultés, essai d'une physique sociale" (1835), Quetelet présenta sa conception de « l'homme moyen ». L'homme moyen est associé à une valeur centrale autour de laquelle les mesures d'une caractéristique humaine sont groupées suivant une distribution normale. 
L'exemple est donné de l’Indice de masse corporelle (IMC) qu’il a inventé pour mesurer les phénomènes de l’obésité et de la dénutrition. D'ailleurs, la mesure est appelée indice de Quetelet.
IMC= Poids kg / Taille m au carré.
Sur la base de la relation constatée entre l'IMC et le taux de mortalité, l'indice s'interprète ainsi:
Moins de 17=Dénutrition
17-18,4: Maigreur
18,5-24,9: normal
25-29,9= Surpoids
30-39,9= Obésité à Obésité modérée
40 et plus =Obésité morbide
</t>
        </r>
      </text>
    </comment>
    <comment ref="AK34" authorId="0" shapeId="0" xr:uid="{EF7B2F22-8F24-42D7-B0D6-42E389EAE8F0}">
      <text>
        <r>
          <rPr>
            <b/>
            <sz val="11"/>
            <color indexed="81"/>
            <rFont val="Tahoma"/>
            <family val="2"/>
          </rPr>
          <t xml:space="preserve">Comme tout outil statistique, l'IMC comporte des limites.
Premièrement, le poids relativisé par la taille ne suffit pas pour mesurer de façon exhaustive l’obésité. La mesure du tour de la taille peut donner une information supplémentaire concernant l’importance de la graisse.
Deuxièmement, une personne qui se retrouve dans la catégorie des « surpoids » pourrait être un athlète à la masse musculaire importante. 
Troisièmement, l’indice de masse corporelle varie selon le sexe, l’âge, l’ethnie. Surtout, il ne peut être utilisé sans prendre en compte les habitudes de vie. </t>
        </r>
      </text>
    </comment>
    <comment ref="AI46" authorId="0" shapeId="0" xr:uid="{8906085E-A34C-4A86-B2EB-60041816B859}">
      <text>
        <r>
          <rPr>
            <b/>
            <sz val="11"/>
            <color indexed="81"/>
            <rFont val="Tahoma"/>
            <family val="2"/>
          </rPr>
          <t>L'étude de l'obésité a permis à Quetelet de constater que beaucoup d'individus avaient un IMC normal, ie. situé entre 18,5 et 24,9 (homme moyen), moins d'individus sont maigres et en surpoids, peu d'individus sont en dénutrition et obèses. Voilà ce qu'est une distribution ou courbe normale!!!
En conséquence, selon lui, la plupart des phénomènes sociaux et humains peuvent être approchés par une courbe normale.  Nous verrons que la loi normale est au fondement des statistiques, notamment inférentielles.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2" authorId="0" shapeId="0" xr:uid="{52D3F21A-ABED-4B1E-8DEE-48B6A3328520}">
      <text>
        <r>
          <rPr>
            <b/>
            <sz val="10"/>
            <color indexed="81"/>
            <rFont val="Tahoma"/>
            <family val="2"/>
          </rPr>
          <t>L'indice s'interprète ainsi:
Moins de 17=Dénutrition
17-18,4 = Maigreur
18,5-24,9= Normal
25-29,9= Surpoids
30 et plus =Obésité
Pour colorier les "normaux",
1. Sélectionner la plage de données
2. Dans le menu ACCUEIL, cliquer sur "Mise en forme conditionnelle".
3. Cliquer sur "Règles de mise en surbrillance; ensuite sur "Entre".
4. Entrer l'intervalle à mettre en forme (entre 18,5 et 24,9), puis choisir la couleur appropriée: vert primaire.
5. Valider pour voir apparaître la surbrillance conditionnelle.
Mettre en forme les autres catégories...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J4" authorId="0" shapeId="0" xr:uid="{1D7C0AA3-D3B2-4A72-8122-8B47860EDB21}">
      <text>
        <r>
          <rPr>
            <b/>
            <sz val="10"/>
            <color indexed="81"/>
            <rFont val="Tahoma"/>
            <family val="2"/>
          </rPr>
          <t>Les valeurs catégorielles de la variable "statut matrimonial" servent tout simplement à nommer, identifier des individus. Ainsi, des individus sont céilibataires, d'autres vivent avec un partenaire, d'autres encore sont séparés, divorcés ou veufs.</t>
        </r>
      </text>
    </comment>
    <comment ref="J6" authorId="0" shapeId="0" xr:uid="{21B78A42-3C36-4909-BB31-E4E693A1E520}">
      <text>
        <r>
          <rPr>
            <b/>
            <sz val="10"/>
            <color indexed="81"/>
            <rFont val="Tahoma"/>
            <family val="2"/>
          </rPr>
          <t>Non seulement, les valeurs catégorielles de la variable "niveau d'éducation" servent à nommer, identifier des individus (des individus ont le niveau universitaire, d'autres secondaire);</t>
        </r>
      </text>
    </comment>
    <comment ref="J12" authorId="0" shapeId="0" xr:uid="{142B79FC-EF3B-421F-A5EE-752155F6E434}">
      <text>
        <r>
          <rPr>
            <b/>
            <sz val="10"/>
            <color indexed="81"/>
            <rFont val="Tahoma"/>
            <family val="2"/>
          </rPr>
          <t>Mais aussi et surtout les valeurs catégorielles de la variable "niveau d'éducation" peuvent être ordonnées. Ainsi, le niveau universitaire est supérieur au niveau secondaire.</t>
        </r>
      </text>
    </comment>
    <comment ref="J15" authorId="0" shapeId="0" xr:uid="{7C252A2F-9E31-4A7A-B814-E9539893040A}">
      <text>
        <r>
          <rPr>
            <b/>
            <sz val="10"/>
            <color indexed="81"/>
            <rFont val="Tahoma"/>
            <family val="2"/>
          </rPr>
          <t>Non seulement, les valeurs métriques de la variable "température en celcius" servent à nommer, identifier des localités (il fait 10</t>
        </r>
        <r>
          <rPr>
            <b/>
            <vertAlign val="superscript"/>
            <sz val="10"/>
            <color indexed="81"/>
            <rFont val="Tahoma"/>
            <family val="2"/>
          </rPr>
          <t xml:space="preserve">o </t>
        </r>
        <r>
          <rPr>
            <b/>
            <sz val="10"/>
            <color indexed="81"/>
            <rFont val="Tahoma"/>
            <family val="2"/>
          </rPr>
          <t>dans une localité, 30</t>
        </r>
        <r>
          <rPr>
            <b/>
            <vertAlign val="superscript"/>
            <sz val="10"/>
            <color indexed="81"/>
            <rFont val="Tahoma"/>
            <family val="2"/>
          </rPr>
          <t>o</t>
        </r>
        <r>
          <rPr>
            <b/>
            <sz val="10"/>
            <color indexed="81"/>
            <rFont val="Tahoma"/>
            <family val="2"/>
          </rPr>
          <t xml:space="preserve"> dans une autre,  40</t>
        </r>
        <r>
          <rPr>
            <b/>
            <vertAlign val="superscript"/>
            <sz val="10"/>
            <color indexed="81"/>
            <rFont val="Tahoma"/>
            <family val="2"/>
          </rPr>
          <t>o</t>
        </r>
        <r>
          <rPr>
            <b/>
            <sz val="10"/>
            <color indexed="81"/>
            <rFont val="Tahoma"/>
            <family val="2"/>
          </rPr>
          <t xml:space="preserve"> dans l'autre);</t>
        </r>
      </text>
    </comment>
    <comment ref="J21" authorId="0" shapeId="0" xr:uid="{D2DB7D4B-A695-4E93-9890-612AE2B1F599}">
      <text>
        <r>
          <rPr>
            <b/>
            <sz val="10"/>
            <color indexed="81"/>
            <rFont val="Tahoma"/>
            <family val="2"/>
          </rPr>
          <t>Non seulement encore, les valeurs métriques de la variable "température en celcius" peuvent être ordonnées (la localité où il fait 40</t>
        </r>
        <r>
          <rPr>
            <b/>
            <vertAlign val="superscript"/>
            <sz val="10"/>
            <color indexed="81"/>
            <rFont val="Tahoma"/>
            <family val="2"/>
          </rPr>
          <t>o</t>
        </r>
        <r>
          <rPr>
            <b/>
            <sz val="10"/>
            <color indexed="81"/>
            <rFont val="Tahoma"/>
            <family val="2"/>
          </rPr>
          <t xml:space="preserve"> a une température plus élevée que celle où il fait 10</t>
        </r>
        <r>
          <rPr>
            <b/>
            <vertAlign val="superscript"/>
            <sz val="10"/>
            <color indexed="81"/>
            <rFont val="Tahoma"/>
            <family val="2"/>
          </rPr>
          <t>o</t>
        </r>
        <r>
          <rPr>
            <b/>
            <sz val="10"/>
            <color indexed="81"/>
            <rFont val="Tahoma"/>
            <family val="2"/>
          </rPr>
          <t>);</t>
        </r>
      </text>
    </comment>
    <comment ref="J25" authorId="0" shapeId="0" xr:uid="{4FF47D6F-6E16-473E-8944-0BCA6A870BF9}">
      <text>
        <r>
          <rPr>
            <b/>
            <sz val="10"/>
            <color indexed="81"/>
            <rFont val="Tahoma"/>
            <family val="2"/>
          </rPr>
          <t>Mais aussi et surtout on peut comparer la différence entre les intervalles des valeurs métriques (la différence entre 40</t>
        </r>
        <r>
          <rPr>
            <b/>
            <vertAlign val="superscript"/>
            <sz val="10"/>
            <color indexed="81"/>
            <rFont val="Tahoma"/>
            <family val="2"/>
          </rPr>
          <t>o</t>
        </r>
        <r>
          <rPr>
            <b/>
            <sz val="10"/>
            <color indexed="81"/>
            <rFont val="Tahoma"/>
            <family val="2"/>
          </rPr>
          <t xml:space="preserve"> et 10</t>
        </r>
        <r>
          <rPr>
            <b/>
            <vertAlign val="superscript"/>
            <sz val="10"/>
            <color indexed="81"/>
            <rFont val="Tahoma"/>
            <family val="2"/>
          </rPr>
          <t>o</t>
        </r>
        <r>
          <rPr>
            <b/>
            <sz val="10"/>
            <color indexed="81"/>
            <rFont val="Tahoma"/>
            <family val="2"/>
          </rPr>
          <t xml:space="preserve"> est plus grande que la différence entre 40</t>
        </r>
        <r>
          <rPr>
            <b/>
            <vertAlign val="superscript"/>
            <sz val="10"/>
            <color indexed="81"/>
            <rFont val="Tahoma"/>
            <family val="2"/>
          </rPr>
          <t>o</t>
        </r>
        <r>
          <rPr>
            <b/>
            <sz val="10"/>
            <color indexed="81"/>
            <rFont val="Tahoma"/>
            <family val="2"/>
          </rPr>
          <t xml:space="preserve"> et 30</t>
        </r>
        <r>
          <rPr>
            <b/>
            <vertAlign val="superscript"/>
            <sz val="10"/>
            <color indexed="81"/>
            <rFont val="Tahoma"/>
            <family val="2"/>
          </rPr>
          <t>o</t>
        </r>
        <r>
          <rPr>
            <b/>
            <sz val="10"/>
            <color indexed="81"/>
            <rFont val="Tahoma"/>
            <family val="2"/>
          </rPr>
          <t>).</t>
        </r>
        <r>
          <rPr>
            <sz val="10"/>
            <color indexed="81"/>
            <rFont val="Tahoma"/>
            <family val="2"/>
          </rPr>
          <t xml:space="preserve">
</t>
        </r>
      </text>
    </comment>
    <comment ref="J27" authorId="0" shapeId="0" xr:uid="{0513E113-A141-4452-81D2-FFCF713E716B}">
      <text>
        <r>
          <rPr>
            <b/>
            <sz val="10"/>
            <color indexed="81"/>
            <rFont val="Tahoma"/>
            <family val="2"/>
          </rPr>
          <t>Non seulement, les valeurs métriques de la variable "notes obtenues" servent à nommer, identifier des individus (un étudiant a obtenu 50%, un autre 100% et un autre encore 80%);</t>
        </r>
      </text>
    </comment>
    <comment ref="J33" authorId="0" shapeId="0" xr:uid="{65DA5D08-F398-4E47-AB85-F67FB3906D06}">
      <text>
        <r>
          <rPr>
            <b/>
            <sz val="10"/>
            <color indexed="81"/>
            <rFont val="Tahoma"/>
            <family val="2"/>
          </rPr>
          <t>Non seulement encore, les valeurs métriques de la variable "notes obtenues" peuvent être ordonnées (l'étudiant ayant obtenu 100% a une note supérieure à l'étudiant ayant obtenu 50%);</t>
        </r>
      </text>
    </comment>
    <comment ref="J37" authorId="0" shapeId="0" xr:uid="{91053AFB-557B-4F4E-8CF0-F6EBDB8BB365}">
      <text>
        <r>
          <rPr>
            <b/>
            <sz val="10"/>
            <color indexed="81"/>
            <rFont val="Tahoma"/>
            <family val="2"/>
          </rPr>
          <t>Non seulement encore, on peut comparer la différence entre les intervalles des valeurs métriques (la différence entre 100% et 50% est plus grande que la différence entre 100% et 80%);</t>
        </r>
      </text>
    </comment>
    <comment ref="J42" authorId="0" shapeId="0" xr:uid="{20D504FA-FAF6-40D4-AA05-95A3F3A1ED24}">
      <text>
        <r>
          <rPr>
            <b/>
            <sz val="10"/>
            <color indexed="81"/>
            <rFont val="Tahoma"/>
            <family val="2"/>
          </rPr>
          <t>Mais aussi et surtout, on peut calculer les rapports entre les intervalles des valeurs métriques. Ainsi, l'étudiant ayant 100% a une note deux fois plus élevée que l'étudiant ayant 50% (100%/50%).</t>
        </r>
      </text>
    </comment>
  </commentList>
</comments>
</file>

<file path=xl/sharedStrings.xml><?xml version="1.0" encoding="utf-8"?>
<sst xmlns="http://schemas.openxmlformats.org/spreadsheetml/2006/main" count="277" uniqueCount="223">
  <si>
    <t>Soustraire</t>
  </si>
  <si>
    <t>Multiplier</t>
  </si>
  <si>
    <t>Diviser</t>
  </si>
  <si>
    <t>Exposant</t>
  </si>
  <si>
    <t>=25^0,5</t>
  </si>
  <si>
    <t>=5^2</t>
  </si>
  <si>
    <t>=50-5</t>
  </si>
  <si>
    <t>=50*5</t>
  </si>
  <si>
    <t>=50/5</t>
  </si>
  <si>
    <t>Exemple</t>
  </si>
  <si>
    <t>=50+5</t>
  </si>
  <si>
    <t>Additionner</t>
  </si>
  <si>
    <t>=RACINE(25)</t>
  </si>
  <si>
    <t>=5*5</t>
  </si>
  <si>
    <t>Soustraire et diviser</t>
  </si>
  <si>
    <t>=(50-5)/5</t>
  </si>
  <si>
    <t>2. Privilégier la sélection d'adresses de cellules pour procéder à des calculs répétitifs</t>
  </si>
  <si>
    <t>Sélectionner des adresses de cellules pour automatiser les calculs</t>
  </si>
  <si>
    <t>Règles concernant les opérations de calcul dans Excel</t>
  </si>
  <si>
    <t>Résultat</t>
  </si>
  <si>
    <t>=</t>
  </si>
  <si>
    <t>+</t>
  </si>
  <si>
    <t>-</t>
  </si>
  <si>
    <t>*</t>
  </si>
  <si>
    <t>/</t>
  </si>
  <si>
    <t>^</t>
  </si>
  <si>
    <t>Formule</t>
  </si>
  <si>
    <t>1. Toute formule ou équation commence par le signe =</t>
  </si>
  <si>
    <t>Objectif du labo Excel 1</t>
  </si>
  <si>
    <t>Supprimer une ou plusieurs cellules</t>
  </si>
  <si>
    <t>Manipulation de cellules</t>
  </si>
  <si>
    <t xml:space="preserve">Numéro </t>
  </si>
  <si>
    <t>Âge des étudiants</t>
  </si>
  <si>
    <t xml:space="preserve">Créer une suite de nombres </t>
  </si>
  <si>
    <t>Copier et coller des données</t>
  </si>
  <si>
    <r>
      <rPr>
        <sz val="12"/>
        <color rgb="FF000000"/>
        <rFont val="Arial"/>
        <family val="2"/>
      </rPr>
      <t xml:space="preserve">   Cliquer sur chaque cellule en maintenant la touche </t>
    </r>
    <r>
      <rPr>
        <b/>
        <i/>
        <sz val="12"/>
        <color rgb="FF009999"/>
        <rFont val="Arial"/>
        <family val="2"/>
      </rPr>
      <t>ctrl</t>
    </r>
    <r>
      <rPr>
        <i/>
        <sz val="12"/>
        <color rgb="FF000000"/>
        <rFont val="Arial"/>
        <family val="2"/>
      </rPr>
      <t xml:space="preserve"> </t>
    </r>
    <r>
      <rPr>
        <sz val="12"/>
        <color rgb="FF000000"/>
        <rFont val="Arial"/>
        <family val="2"/>
      </rPr>
      <t>enfoncée</t>
    </r>
  </si>
  <si>
    <r>
      <rPr>
        <sz val="12"/>
        <color rgb="FF000000"/>
        <rFont val="Arial"/>
        <family val="2"/>
      </rPr>
      <t xml:space="preserve">   Cliquer sur la première cellule, maintenir la touche </t>
    </r>
    <r>
      <rPr>
        <b/>
        <i/>
        <sz val="12"/>
        <color rgb="FF009999"/>
        <rFont val="Arial"/>
        <family val="2"/>
      </rPr>
      <t>shift</t>
    </r>
    <r>
      <rPr>
        <i/>
        <sz val="12"/>
        <color rgb="FF000000"/>
        <rFont val="Arial"/>
        <family val="2"/>
      </rPr>
      <t xml:space="preserve"> </t>
    </r>
    <r>
      <rPr>
        <sz val="12"/>
        <color rgb="FF000000"/>
        <rFont val="Arial"/>
        <family val="2"/>
      </rPr>
      <t>enfoncée, cliquer sur la dernière cellule</t>
    </r>
  </si>
  <si>
    <r>
      <rPr>
        <sz val="12"/>
        <color rgb="FF000000"/>
        <rFont val="Arial"/>
        <family val="2"/>
      </rPr>
      <t xml:space="preserve">   Sélectionner la ou les cellules, puis appuyer sur la touche </t>
    </r>
    <r>
      <rPr>
        <b/>
        <sz val="12"/>
        <color rgb="FF009999"/>
        <rFont val="Arial"/>
        <family val="2"/>
      </rPr>
      <t>Suppr</t>
    </r>
  </si>
  <si>
    <t>Addition</t>
  </si>
  <si>
    <t>Soustraction</t>
  </si>
  <si>
    <t>Multiplication</t>
  </si>
  <si>
    <t>Division</t>
  </si>
  <si>
    <t>Racine carré</t>
  </si>
  <si>
    <t>Puissance</t>
  </si>
  <si>
    <t>Racine carrée</t>
  </si>
  <si>
    <t>Au centre de la barre des outils</t>
  </si>
  <si>
    <t>%</t>
  </si>
  <si>
    <t>Fonctions (menu Accueil)</t>
  </si>
  <si>
    <t>Chiffres</t>
  </si>
  <si>
    <t xml:space="preserve">Chiffres </t>
  </si>
  <si>
    <t>Poids en Kg (corrigé)</t>
  </si>
  <si>
    <t>Poids en Kg (initial)</t>
  </si>
  <si>
    <t>=D18+F18</t>
  </si>
  <si>
    <t>=D20-F20</t>
  </si>
  <si>
    <t>=D22*F22</t>
  </si>
  <si>
    <t>=D24/F24</t>
  </si>
  <si>
    <t>=D28^F28</t>
  </si>
  <si>
    <t>=D26^F26</t>
  </si>
  <si>
    <t>Opérateur</t>
  </si>
  <si>
    <t>Sélectionner plusieurs cellules disjointes, c.-à.-d. séparées</t>
  </si>
  <si>
    <t>Sélectionner plusieurs cellules adjacentes, c.-à-.d. avoisinantes</t>
  </si>
  <si>
    <t xml:space="preserve">Créer une suite de jours, de mois </t>
  </si>
  <si>
    <t>Signe avec flèche et 0,0</t>
  </si>
  <si>
    <t>Convertir une valeur en format  %</t>
  </si>
  <si>
    <t>Illustration pratique des références absolues et relatives</t>
  </si>
  <si>
    <t>=SOMME(C15:C34)</t>
  </si>
  <si>
    <t xml:space="preserve">Numéro répondants  </t>
  </si>
  <si>
    <t>Ottawa-Gatineau, Ont./Qué.</t>
  </si>
  <si>
    <t>St. Catharines-Niagara, Ont.</t>
  </si>
  <si>
    <t>Kitchener, Ont.</t>
  </si>
  <si>
    <t>Québec, Qué.</t>
  </si>
  <si>
    <t>Toronto, Ont.</t>
  </si>
  <si>
    <t>Hamilton, Ont.</t>
  </si>
  <si>
    <t>London, Ont.</t>
  </si>
  <si>
    <t>Calgary, Alb.</t>
  </si>
  <si>
    <t>Montréal, Qué.</t>
  </si>
  <si>
    <t>Edmonton, Alb.</t>
  </si>
  <si>
    <t>Vancouver, C.-B.</t>
  </si>
  <si>
    <t>Winnipeg, Man.</t>
  </si>
  <si>
    <t>Halifax, N.É.</t>
  </si>
  <si>
    <t>Total (n)</t>
  </si>
  <si>
    <t xml:space="preserve">Nombre de crimes </t>
  </si>
  <si>
    <t>Notes</t>
  </si>
  <si>
    <t>Trier des données (tri simple et tri personnalisé)</t>
  </si>
  <si>
    <t>Notes à l'examen final de 14 étudiants choisis au hasard (SOL1020-E13)</t>
  </si>
  <si>
    <t>Centres urbains</t>
  </si>
  <si>
    <t>Rang</t>
  </si>
  <si>
    <t xml:space="preserve">Répartition des crimes avec violence selon 14 grands centres urbains du Canada </t>
  </si>
  <si>
    <t>Pour expliquer le lien entre le statut socio-économique et le phénomène de l'obésité, un chercheur mesure d'abord la taille et le poids de 20 participants à un sondage. Après la mesure du poids en particulier, il se rend compte que la balance est défectueuse puisqu'elle surestime le poids de 2 kg. Au lieu de reprendre les mesures du poids pour tous les participants à l'étude, le chercheur peut corriger les mesures en soustrayant la valeur 2 de l'ensemble des poids (poids MOINS 2) . Pour ce faire, utilisons les notions de références relatives et absolues.</t>
  </si>
  <si>
    <t>0,5</t>
  </si>
  <si>
    <t>L'IMC: exemple de l'application de l'approche différentielle à l'aide de la courbe normale (Quetelet)</t>
  </si>
  <si>
    <t>Poids en kg</t>
  </si>
  <si>
    <t>Taille en m</t>
  </si>
  <si>
    <t>Légende:</t>
  </si>
  <si>
    <t>Dénutrition</t>
  </si>
  <si>
    <t>Maigreur</t>
  </si>
  <si>
    <t>Surpoids</t>
  </si>
  <si>
    <t>Obésité (modérée ou sévère)</t>
  </si>
  <si>
    <t>Obésité morbide</t>
  </si>
  <si>
    <t>Corpulence normale</t>
  </si>
  <si>
    <t>Taille</t>
  </si>
  <si>
    <t>Exercice: Mettre en forme les données (surbrillance) selon une condition</t>
  </si>
  <si>
    <t>Moins de 17= Dénutrition</t>
  </si>
  <si>
    <t>17-18,49= Maigreur</t>
  </si>
  <si>
    <t>18,5-24,9= Normal</t>
  </si>
  <si>
    <t>25-29,9= Surpoids</t>
  </si>
  <si>
    <t>Plus de 29,9 = Obésité</t>
  </si>
  <si>
    <t>Échelles de mesure des variables: illustration visuelle</t>
  </si>
  <si>
    <t>Variable qualitative ou catégorielle</t>
  </si>
  <si>
    <t>Nominale</t>
  </si>
  <si>
    <t>Célibataire</t>
  </si>
  <si>
    <t>Partenaire</t>
  </si>
  <si>
    <t>Sép/div/veuf</t>
  </si>
  <si>
    <t>Ordinale</t>
  </si>
  <si>
    <t>Post-second.</t>
  </si>
  <si>
    <t>Universitaire</t>
  </si>
  <si>
    <t>Secondaire</t>
  </si>
  <si>
    <t>&lt;</t>
  </si>
  <si>
    <t>Variable quantitative ou métrique</t>
  </si>
  <si>
    <t>Intervalles</t>
  </si>
  <si>
    <r>
      <t>30</t>
    </r>
    <r>
      <rPr>
        <vertAlign val="superscript"/>
        <sz val="12"/>
        <color theme="1"/>
        <rFont val="Arial"/>
        <family val="2"/>
      </rPr>
      <t>o</t>
    </r>
  </si>
  <si>
    <r>
      <t>10</t>
    </r>
    <r>
      <rPr>
        <vertAlign val="superscript"/>
        <sz val="12"/>
        <color theme="1"/>
        <rFont val="Arial"/>
        <family val="2"/>
      </rPr>
      <t>o</t>
    </r>
  </si>
  <si>
    <r>
      <t>40</t>
    </r>
    <r>
      <rPr>
        <vertAlign val="superscript"/>
        <sz val="12"/>
        <color theme="1"/>
        <rFont val="Arial"/>
        <family val="2"/>
      </rPr>
      <t>o</t>
    </r>
  </si>
  <si>
    <t>[</t>
  </si>
  <si>
    <t>]</t>
  </si>
  <si>
    <t>Ratio</t>
  </si>
  <si>
    <t>une sorte de pages où l'on réalise les calculs, construit des tableaux et crée des graphes.</t>
  </si>
  <si>
    <t>Chaque feuille est quadrillée, mais on peut enlever le quadrillage (menu AFFICHAGE, puis Quadrillage)</t>
  </si>
  <si>
    <t>L'intersection d'une collonne et d'une ligne correspond à une cellule symbolisée par A1, B2, C3, etc.</t>
  </si>
  <si>
    <t>Ajouter ou réduire des décimales (cliquez autant de fois que nécessaire)</t>
  </si>
  <si>
    <t>Modifier le format des nombres  (au centre de la barre des outils: menu Accueil)</t>
  </si>
  <si>
    <t>MODIFIER LA LARGEUR D’UNE COLONNE</t>
  </si>
  <si>
    <t>MODIFIER LA HAUTEUR D’UNE LIGNE :</t>
  </si>
  <si>
    <t xml:space="preserve">   Sélectionner celle-ci, placer le curseur sur le trait du bas et tirer vers le bas</t>
  </si>
  <si>
    <t xml:space="preserve">   Sélectionner celle-ci, placer le curseur sur le trait de la droite et tirer vers la droite</t>
  </si>
  <si>
    <t>Cela signifie que la cellule n’est pas assez large pour afficher le résultat de la formule. Il faut donc élargir la colonne dans laquelle se trouve la cellule.</t>
  </si>
  <si>
    <r>
      <t>Remarque :</t>
    </r>
    <r>
      <rPr>
        <sz val="14"/>
        <color rgb="FF333333"/>
        <rFont val="Arial"/>
        <family val="2"/>
      </rPr>
      <t> Après avoir saisi une formule dans une cellule, il se peut qu’apparaissent des </t>
    </r>
    <r>
      <rPr>
        <b/>
        <sz val="14"/>
        <color rgb="FF333333"/>
        <rFont val="Arial"/>
        <family val="2"/>
      </rPr>
      <t>#########</t>
    </r>
    <r>
      <rPr>
        <sz val="14"/>
        <color rgb="FF333333"/>
        <rFont val="Arial"/>
        <family val="2"/>
      </rPr>
      <t xml:space="preserve"> dans la cellule concernée.  </t>
    </r>
  </si>
  <si>
    <t xml:space="preserve">   Cliquer sur la ou les cellules et jouer avec les bordures</t>
  </si>
  <si>
    <t xml:space="preserve">APPLIQUER UNE BORDURE À UNE CELLULE OU À UN GROUPE DE CELLULES </t>
  </si>
  <si>
    <t>Autres manipulations de cellules</t>
  </si>
  <si>
    <t>FUSIONNER DES CELLULES</t>
  </si>
  <si>
    <t xml:space="preserve">   Sélectionner les cellules, et cliquer sur l'icône FUSIONNER au niveau de la barre des outils</t>
  </si>
  <si>
    <t>Lorsque l'élève n'atteint pas le score minimum de 60, afficher le score en rouge.  Si le score est supérieur à 95, afficher le score sur un fond vert</t>
  </si>
  <si>
    <t>Paul</t>
  </si>
  <si>
    <t>Exercice: Mise en forme conditionnelle</t>
  </si>
  <si>
    <t>Fatou</t>
  </si>
  <si>
    <t>Astou</t>
  </si>
  <si>
    <t>Moussa</t>
  </si>
  <si>
    <t>Bineta</t>
  </si>
  <si>
    <t>Mamadou</t>
  </si>
  <si>
    <t>Issa</t>
  </si>
  <si>
    <t>Atou</t>
  </si>
  <si>
    <t>Marième</t>
  </si>
  <si>
    <t>Idil</t>
  </si>
  <si>
    <t>Ndeye</t>
  </si>
  <si>
    <t>Ousmane</t>
  </si>
  <si>
    <t>Aminta</t>
  </si>
  <si>
    <t>Fanta</t>
  </si>
  <si>
    <t>Moustapha</t>
  </si>
  <si>
    <t>Étudiant</t>
  </si>
  <si>
    <t>En utilisant la méthode de votre choix, faites les trois exercices suivants</t>
  </si>
  <si>
    <t>Exercice 1</t>
  </si>
  <si>
    <t>Exercice 2</t>
  </si>
  <si>
    <t>Exercice 3</t>
  </si>
  <si>
    <t xml:space="preserve">Effectuer les claculs simples </t>
  </si>
  <si>
    <t>Calculer la taxe pour chaque montant</t>
  </si>
  <si>
    <t>Calculez la moyenne des scores</t>
  </si>
  <si>
    <t>suivants</t>
  </si>
  <si>
    <t>(taxes = 15,02%)</t>
  </si>
  <si>
    <t>des élèves</t>
  </si>
  <si>
    <t>1- Additionner tous les nombres</t>
  </si>
  <si>
    <t>2- Multiplier par 10 la somme</t>
  </si>
  <si>
    <t>Montant</t>
  </si>
  <si>
    <t>Taxe</t>
  </si>
  <si>
    <t>du plus grand et du plus petit nombre</t>
  </si>
  <si>
    <t>3- Élever le plus petit nombre</t>
  </si>
  <si>
    <t>au carré</t>
  </si>
  <si>
    <t>4- Soustrayer 50% du plus grand nombre</t>
  </si>
  <si>
    <t>et diviser par 2</t>
  </si>
  <si>
    <t>Réponse 1</t>
  </si>
  <si>
    <t>Réponse 2</t>
  </si>
  <si>
    <t>Réponse 3</t>
  </si>
  <si>
    <t>Réponse 4</t>
  </si>
  <si>
    <t>Moyenne</t>
  </si>
  <si>
    <t xml:space="preserve">Déplacer les valeurs en rouge </t>
  </si>
  <si>
    <t>Trier manuellementles valeurs</t>
  </si>
  <si>
    <t>Replacer dans le bon ordre</t>
  </si>
  <si>
    <t>de 3 lignes</t>
  </si>
  <si>
    <t>suivantes en ordre croissant</t>
  </si>
  <si>
    <t>les jours et les mois</t>
  </si>
  <si>
    <t>Janvier</t>
  </si>
  <si>
    <t>Lundi</t>
  </si>
  <si>
    <t>Septembre</t>
  </si>
  <si>
    <t>Février</t>
  </si>
  <si>
    <t>Mercredi</t>
  </si>
  <si>
    <t>Octobre</t>
  </si>
  <si>
    <t>Mars</t>
  </si>
  <si>
    <t xml:space="preserve">jeudi </t>
  </si>
  <si>
    <t>Novembre</t>
  </si>
  <si>
    <t xml:space="preserve">Samedi </t>
  </si>
  <si>
    <t>Mardi</t>
  </si>
  <si>
    <t>Mai</t>
  </si>
  <si>
    <t>Vendredi</t>
  </si>
  <si>
    <t>Juin</t>
  </si>
  <si>
    <t>Avril</t>
  </si>
  <si>
    <t>Dimanche</t>
  </si>
  <si>
    <t>Juillet</t>
  </si>
  <si>
    <t>Décembre</t>
  </si>
  <si>
    <t>Août</t>
  </si>
  <si>
    <t>Déplacer et trier des données (exercice)</t>
  </si>
  <si>
    <t>Opérations de calcul</t>
  </si>
  <si>
    <t>Introduction au tableur Excel:  réaliser quelques opérations de calcul de base, manipuler les cellules de calcul, comprendre ce que sont les références absolues et relatives. Utiliser Excel pour construire une table d'IMC et représenter l'"homme moyen" à l'aide de la courbe normale, visualiser les différences entre les échelles de mesure des variables.</t>
  </si>
  <si>
    <t>Excel est un logiciel de la suite Office (Word, PowerPoint y compris). Il appartient à la famille des tableurs.</t>
  </si>
  <si>
    <t>On peut passer d'une feuille de calcul à l'autre, au bas de l’écran en cliquant sur des onglets (feuilles) qu'on peut renommer.</t>
  </si>
  <si>
    <t>Une feuille de calcul est composée de colonnes identifiées par des lettres A, B, C, etc, et de lignes identifiées par des chiffres 1, 2, 3, etc.</t>
  </si>
  <si>
    <t>Scores (notes)</t>
  </si>
  <si>
    <t>Pape</t>
  </si>
  <si>
    <t>Oumar</t>
  </si>
  <si>
    <t>Fatima</t>
  </si>
  <si>
    <t>Khadija</t>
  </si>
  <si>
    <t>Malick</t>
  </si>
  <si>
    <t>Opérations de calcul (exercices)</t>
  </si>
  <si>
    <t xml:space="preserve">L'espace de travail est appelé CLASSEUR. Un classeur ou fichier de travail se compose de feuilles de calcul,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</si>
</sst>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 #,##0.00_)\ &quot;$&quot;_ ;_ * \(#,##0.00\)\ &quot;$&quot;_ ;_ * &quot;-&quot;??_)\ &quot;$&quot;_ ;_ @_ "/>
    <numFmt numFmtId="164" formatCode="_ * #,##0.00_)\ _$_ ;_ * \(#,##0.00\)\ _$_ ;_ * &quot;-&quot;??_)\ _$_ ;_ @_ "/>
    <numFmt numFmtId="165" formatCode="_ [$¥-804]* #,##0.00_ ;_ [$¥-804]* \-#,##0.00_ ;_ [$¥-804]* &quot;-&quot;??_ ;_ @_ "/>
    <numFmt numFmtId="166" formatCode="0.000"/>
    <numFmt numFmtId="167" formatCode="0.0"/>
    <numFmt numFmtId="168" formatCode="#,##0\ &quot;$&quot;_-;[Red]#,##0\ &quot;$&quot;\-"/>
    <numFmt numFmtId="169" formatCode="#,##0.00\ &quot;$&quot;_-;[Red]#,##0.00\ &quot;$&quot;\-"/>
  </numFmts>
  <fonts count="54"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color theme="1"/>
      <name val="Arial"/>
      <family val="2"/>
    </font>
    <font>
      <sz val="11"/>
      <color theme="1"/>
      <name val="Arial"/>
      <family val="2"/>
    </font>
    <font>
      <sz val="12"/>
      <color theme="1"/>
      <name val="Arial"/>
      <family val="2"/>
    </font>
    <font>
      <b/>
      <sz val="12"/>
      <color theme="1"/>
      <name val="Arial"/>
      <family val="2"/>
    </font>
    <font>
      <b/>
      <sz val="12"/>
      <color theme="3"/>
      <name val="Arial"/>
      <family val="2"/>
    </font>
    <font>
      <b/>
      <sz val="12"/>
      <color rgb="FFFF0000"/>
      <name val="Arial"/>
      <family val="2"/>
    </font>
    <font>
      <b/>
      <sz val="9"/>
      <color indexed="81"/>
      <name val="Tahoma"/>
      <family val="2"/>
    </font>
    <font>
      <b/>
      <sz val="12"/>
      <color rgb="FF000000"/>
      <name val="Arial"/>
      <family val="2"/>
    </font>
    <font>
      <sz val="12"/>
      <color rgb="FF000000"/>
      <name val="Arial"/>
      <family val="2"/>
    </font>
    <font>
      <b/>
      <i/>
      <sz val="12"/>
      <color rgb="FF009999"/>
      <name val="Arial"/>
      <family val="2"/>
    </font>
    <font>
      <i/>
      <sz val="12"/>
      <color rgb="FF000000"/>
      <name val="Arial"/>
      <family val="2"/>
    </font>
    <font>
      <b/>
      <sz val="12"/>
      <color rgb="FF009999"/>
      <name val="Arial"/>
      <family val="2"/>
    </font>
    <font>
      <b/>
      <sz val="14"/>
      <color theme="1"/>
      <name val="Arial"/>
      <family val="2"/>
    </font>
    <font>
      <b/>
      <i/>
      <sz val="12"/>
      <color theme="1"/>
      <name val="Arial"/>
      <family val="2"/>
    </font>
    <font>
      <b/>
      <sz val="9"/>
      <color indexed="81"/>
      <name val="Calibri"/>
      <family val="2"/>
    </font>
    <font>
      <b/>
      <sz val="10"/>
      <color indexed="81"/>
      <name val="Tahoma"/>
      <family val="2"/>
    </font>
    <font>
      <i/>
      <sz val="12"/>
      <color theme="1"/>
      <name val="Arial"/>
      <family val="2"/>
    </font>
    <font>
      <b/>
      <sz val="12"/>
      <color indexed="81"/>
      <name val="Tahoma"/>
      <family val="2"/>
    </font>
    <font>
      <b/>
      <sz val="11"/>
      <color theme="3"/>
      <name val="Arial"/>
      <family val="2"/>
    </font>
    <font>
      <b/>
      <sz val="9"/>
      <color indexed="81"/>
      <name val="Arial"/>
      <family val="2"/>
    </font>
    <font>
      <sz val="12"/>
      <name val="Arial"/>
      <family val="2"/>
    </font>
    <font>
      <b/>
      <sz val="12"/>
      <name val="Arial"/>
      <family val="2"/>
    </font>
    <font>
      <b/>
      <sz val="12"/>
      <color theme="1"/>
      <name val="Calibri"/>
      <family val="2"/>
      <scheme val="minor"/>
    </font>
    <font>
      <sz val="10"/>
      <color theme="1"/>
      <name val="Arial"/>
      <family val="2"/>
    </font>
    <font>
      <sz val="10"/>
      <name val="Arial"/>
      <family val="2"/>
    </font>
    <font>
      <sz val="11"/>
      <name val="Arial"/>
      <family val="2"/>
    </font>
    <font>
      <sz val="11"/>
      <color theme="0"/>
      <name val="Arial"/>
      <family val="2"/>
    </font>
    <font>
      <sz val="11"/>
      <color theme="0" tint="-0.249977111117893"/>
      <name val="Arial"/>
      <family val="2"/>
    </font>
    <font>
      <b/>
      <sz val="11"/>
      <color indexed="81"/>
      <name val="Tahoma"/>
      <family val="2"/>
    </font>
    <font>
      <b/>
      <sz val="11"/>
      <color theme="0"/>
      <name val="Arial"/>
      <family val="2"/>
    </font>
    <font>
      <sz val="11"/>
      <color rgb="FFFF0000"/>
      <name val="Arial"/>
      <family val="2"/>
    </font>
    <font>
      <sz val="11"/>
      <color rgb="FF00FF00"/>
      <name val="Arial"/>
      <family val="2"/>
    </font>
    <font>
      <b/>
      <sz val="16"/>
      <color theme="1"/>
      <name val="Arial"/>
      <family val="2"/>
    </font>
    <font>
      <b/>
      <sz val="12"/>
      <color rgb="FFFF0000"/>
      <name val="Calibri"/>
      <family val="2"/>
    </font>
    <font>
      <vertAlign val="superscript"/>
      <sz val="12"/>
      <color theme="1"/>
      <name val="Arial"/>
      <family val="2"/>
    </font>
    <font>
      <sz val="12"/>
      <color theme="1"/>
      <name val="Calibri"/>
      <family val="2"/>
    </font>
    <font>
      <b/>
      <vertAlign val="superscript"/>
      <sz val="10"/>
      <color indexed="81"/>
      <name val="Tahoma"/>
      <family val="2"/>
    </font>
    <font>
      <sz val="10"/>
      <color indexed="81"/>
      <name val="Tahoma"/>
      <family val="2"/>
    </font>
    <font>
      <b/>
      <sz val="14"/>
      <color rgb="FF333333"/>
      <name val="Arial"/>
      <family val="2"/>
    </font>
    <font>
      <sz val="14"/>
      <color rgb="FF333333"/>
      <name val="Arial"/>
      <family val="2"/>
    </font>
    <font>
      <sz val="14"/>
      <color theme="1"/>
      <name val="Calibri"/>
      <family val="2"/>
      <scheme val="minor"/>
    </font>
    <font>
      <b/>
      <sz val="10"/>
      <color indexed="12"/>
      <name val="Arial"/>
      <family val="2"/>
    </font>
    <font>
      <i/>
      <sz val="10"/>
      <name val="Arial"/>
      <family val="2"/>
    </font>
    <font>
      <b/>
      <sz val="10"/>
      <name val="Arial"/>
      <family val="2"/>
    </font>
    <font>
      <sz val="10"/>
      <color indexed="10"/>
      <name val="Arial"/>
      <family val="2"/>
    </font>
    <font>
      <b/>
      <sz val="11"/>
      <color indexed="12"/>
      <name val="Arial"/>
      <family val="2"/>
    </font>
    <font>
      <b/>
      <sz val="11"/>
      <name val="Arial"/>
      <family val="2"/>
    </font>
    <font>
      <i/>
      <sz val="11"/>
      <name val="Arial"/>
      <family val="2"/>
    </font>
    <font>
      <sz val="11"/>
      <color indexed="10"/>
      <name val="Arial"/>
      <family val="2"/>
    </font>
    <font>
      <sz val="10"/>
      <color rgb="FF000000"/>
      <name val="Arial"/>
      <family val="2"/>
    </font>
  </fonts>
  <fills count="1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CCFF33"/>
        <bgColor indexed="64"/>
      </patternFill>
    </fill>
    <fill>
      <patternFill patternType="solid">
        <fgColor indexed="22"/>
        <bgColor indexed="64"/>
      </patternFill>
    </fill>
    <fill>
      <patternFill patternType="solid">
        <fgColor indexed="51"/>
        <bgColor indexed="64"/>
      </patternFill>
    </fill>
  </fills>
  <borders count="2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ck">
        <color auto="1"/>
      </left>
      <right style="thick">
        <color auto="1"/>
      </right>
      <top/>
      <bottom style="thick">
        <color auto="1"/>
      </bottom>
      <diagonal/>
    </border>
  </borders>
  <cellStyleXfs count="6">
    <xf numFmtId="0" fontId="0" fillId="0" borderId="0"/>
    <xf numFmtId="16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 fillId="0" borderId="0"/>
    <xf numFmtId="0" fontId="28" fillId="0" borderId="0"/>
  </cellStyleXfs>
  <cellXfs count="225">
    <xf numFmtId="0" fontId="0" fillId="0" borderId="0" xfId="0"/>
    <xf numFmtId="164" fontId="0" fillId="0" borderId="0" xfId="1" applyFont="1"/>
    <xf numFmtId="0" fontId="3" fillId="0" borderId="0" xfId="0" applyFont="1"/>
    <xf numFmtId="0" fontId="0" fillId="0" borderId="0" xfId="0" quotePrefix="1"/>
    <xf numFmtId="44" fontId="0" fillId="0" borderId="0" xfId="2" applyFont="1"/>
    <xf numFmtId="165" fontId="0" fillId="0" borderId="0" xfId="0" applyNumberFormat="1"/>
    <xf numFmtId="9" fontId="0" fillId="0" borderId="0" xfId="3" applyFont="1"/>
    <xf numFmtId="2" fontId="0" fillId="0" borderId="0" xfId="0" applyNumberFormat="1"/>
    <xf numFmtId="0" fontId="5" fillId="0" borderId="0" xfId="0" applyFont="1"/>
    <xf numFmtId="0" fontId="4" fillId="0" borderId="0" xfId="0" applyFont="1"/>
    <xf numFmtId="0" fontId="5" fillId="0" borderId="0" xfId="0" applyFont="1" applyAlignment="1">
      <alignment horizontal="center"/>
    </xf>
    <xf numFmtId="49" fontId="0" fillId="0" borderId="0" xfId="0" applyNumberFormat="1"/>
    <xf numFmtId="0" fontId="0" fillId="0" borderId="0" xfId="0" applyAlignment="1">
      <alignment horizontal="center"/>
    </xf>
    <xf numFmtId="0" fontId="8" fillId="0" borderId="2" xfId="0" applyFont="1" applyBorder="1" applyAlignment="1">
      <alignment horizontal="center"/>
    </xf>
    <xf numFmtId="0" fontId="9" fillId="2" borderId="2" xfId="0" applyFont="1" applyFill="1" applyBorder="1" applyAlignment="1">
      <alignment horizontal="center"/>
    </xf>
    <xf numFmtId="0" fontId="6" fillId="0" borderId="0" xfId="0" applyFont="1"/>
    <xf numFmtId="0" fontId="1" fillId="0" borderId="0" xfId="0" applyFont="1"/>
    <xf numFmtId="0" fontId="6" fillId="0" borderId="0" xfId="0" applyFont="1" applyAlignment="1">
      <alignment horizontal="center" vertical="center" readingOrder="1"/>
    </xf>
    <xf numFmtId="0" fontId="6" fillId="0" borderId="0" xfId="0" applyFont="1" applyAlignment="1">
      <alignment horizontal="center"/>
    </xf>
    <xf numFmtId="0" fontId="6" fillId="0" borderId="0" xfId="0" applyFont="1" applyAlignment="1">
      <alignment horizontal="left" vertical="center" readingOrder="1"/>
    </xf>
    <xf numFmtId="0" fontId="6" fillId="0" borderId="0" xfId="0" applyFont="1" applyAlignment="1">
      <alignment vertical="center" readingOrder="1"/>
    </xf>
    <xf numFmtId="0" fontId="17" fillId="0" borderId="0" xfId="0" applyFont="1" applyAlignment="1">
      <alignment horizontal="center" vertical="top" wrapText="1"/>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applyAlignment="1">
      <alignment vertical="center" wrapText="1"/>
    </xf>
    <xf numFmtId="0" fontId="6" fillId="0" borderId="0" xfId="0" quotePrefix="1" applyFont="1" applyAlignment="1">
      <alignment horizontal="center"/>
    </xf>
    <xf numFmtId="0" fontId="7" fillId="0" borderId="0" xfId="0" applyFont="1"/>
    <xf numFmtId="0" fontId="6" fillId="3" borderId="0" xfId="0" applyFont="1" applyFill="1" applyAlignment="1">
      <alignment horizontal="center"/>
    </xf>
    <xf numFmtId="0" fontId="6" fillId="3" borderId="0" xfId="0" applyFont="1" applyFill="1"/>
    <xf numFmtId="0" fontId="7" fillId="0" borderId="2" xfId="0" quotePrefix="1" applyFont="1" applyBorder="1" applyAlignment="1">
      <alignment horizontal="center"/>
    </xf>
    <xf numFmtId="0" fontId="7" fillId="0" borderId="0" xfId="0" quotePrefix="1" applyFont="1" applyAlignment="1">
      <alignment horizontal="center" vertical="center"/>
    </xf>
    <xf numFmtId="0" fontId="6" fillId="0" borderId="0" xfId="0" quotePrefix="1" applyFont="1"/>
    <xf numFmtId="0" fontId="7" fillId="0" borderId="0" xfId="0" quotePrefix="1" applyFont="1" applyAlignment="1">
      <alignment horizontal="center"/>
    </xf>
    <xf numFmtId="0" fontId="7" fillId="0" borderId="1" xfId="0" applyFont="1" applyBorder="1" applyAlignment="1">
      <alignment horizontal="center" vertical="center"/>
    </xf>
    <xf numFmtId="0" fontId="7" fillId="0" borderId="1" xfId="0" applyFont="1" applyBorder="1" applyAlignment="1">
      <alignment vertical="center"/>
    </xf>
    <xf numFmtId="0" fontId="7" fillId="0" borderId="1" xfId="0" applyFont="1" applyBorder="1" applyAlignment="1">
      <alignment horizontal="center" vertical="center" wrapText="1"/>
    </xf>
    <xf numFmtId="0" fontId="6" fillId="0" borderId="0" xfId="0" applyFont="1" applyAlignment="1">
      <alignment vertical="top"/>
    </xf>
    <xf numFmtId="0" fontId="6" fillId="0" borderId="0" xfId="0" applyFont="1" applyAlignment="1">
      <alignment vertical="top" wrapText="1"/>
    </xf>
    <xf numFmtId="0" fontId="7" fillId="0" borderId="0" xfId="0" applyFont="1" applyAlignment="1">
      <alignment horizontal="center" wrapText="1"/>
    </xf>
    <xf numFmtId="0" fontId="16" fillId="0" borderId="0" xfId="0" applyFont="1"/>
    <xf numFmtId="49" fontId="7" fillId="0" borderId="1" xfId="0" applyNumberFormat="1" applyFont="1" applyBorder="1"/>
    <xf numFmtId="49" fontId="6" fillId="0" borderId="0" xfId="0" applyNumberFormat="1" applyFont="1"/>
    <xf numFmtId="49" fontId="20" fillId="0" borderId="0" xfId="0" applyNumberFormat="1" applyFont="1"/>
    <xf numFmtId="0" fontId="8" fillId="0" borderId="0" xfId="0" applyFont="1" applyAlignment="1">
      <alignment horizontal="center"/>
    </xf>
    <xf numFmtId="0" fontId="9" fillId="5" borderId="0" xfId="0" applyFont="1" applyFill="1"/>
    <xf numFmtId="17" fontId="5" fillId="0" borderId="0" xfId="0" applyNumberFormat="1" applyFont="1"/>
    <xf numFmtId="0" fontId="22" fillId="0" borderId="2" xfId="0" applyFont="1" applyBorder="1" applyAlignment="1">
      <alignment horizontal="center"/>
    </xf>
    <xf numFmtId="0" fontId="7" fillId="0" borderId="11" xfId="0" applyFont="1" applyBorder="1" applyAlignment="1">
      <alignment horizontal="center" vertical="center"/>
    </xf>
    <xf numFmtId="0" fontId="6" fillId="0" borderId="1" xfId="0" applyFont="1" applyBorder="1" applyAlignment="1">
      <alignment horizontal="center"/>
    </xf>
    <xf numFmtId="0" fontId="17" fillId="0" borderId="1" xfId="0" applyFont="1" applyBorder="1" applyAlignment="1">
      <alignment horizontal="center" vertical="top" wrapText="1"/>
    </xf>
    <xf numFmtId="0" fontId="7" fillId="0" borderId="1" xfId="0" applyFont="1" applyBorder="1" applyAlignment="1">
      <alignment horizontal="center" wrapText="1"/>
    </xf>
    <xf numFmtId="164" fontId="16" fillId="0" borderId="0" xfId="1" applyFont="1" applyFill="1" applyAlignment="1"/>
    <xf numFmtId="0" fontId="5" fillId="0" borderId="0" xfId="0" quotePrefix="1" applyFont="1"/>
    <xf numFmtId="0" fontId="24" fillId="0" borderId="0" xfId="0" applyFont="1" applyAlignment="1">
      <alignment horizontal="left"/>
    </xf>
    <xf numFmtId="1" fontId="6" fillId="0" borderId="0" xfId="0" applyNumberFormat="1" applyFont="1" applyAlignment="1">
      <alignment horizontal="center"/>
    </xf>
    <xf numFmtId="0" fontId="7" fillId="5" borderId="1" xfId="0" applyFont="1" applyFill="1" applyBorder="1" applyAlignment="1">
      <alignment horizontal="center"/>
    </xf>
    <xf numFmtId="0" fontId="7" fillId="0" borderId="1" xfId="0" applyFont="1" applyBorder="1" applyAlignment="1">
      <alignment horizontal="center"/>
    </xf>
    <xf numFmtId="1" fontId="6" fillId="0" borderId="1" xfId="0" applyNumberFormat="1" applyFont="1" applyBorder="1" applyAlignment="1">
      <alignment horizontal="center"/>
    </xf>
    <xf numFmtId="0" fontId="7" fillId="5" borderId="1" xfId="0" applyFont="1" applyFill="1" applyBorder="1"/>
    <xf numFmtId="0" fontId="7" fillId="5" borderId="1" xfId="0" applyFont="1" applyFill="1" applyBorder="1" applyAlignment="1">
      <alignment horizontal="left"/>
    </xf>
    <xf numFmtId="0" fontId="7" fillId="5" borderId="0" xfId="0" applyFont="1" applyFill="1"/>
    <xf numFmtId="49" fontId="20" fillId="0" borderId="1" xfId="0" applyNumberFormat="1" applyFont="1" applyBorder="1"/>
    <xf numFmtId="49" fontId="6" fillId="0" borderId="1" xfId="0" applyNumberFormat="1" applyFont="1" applyBorder="1"/>
    <xf numFmtId="166" fontId="6" fillId="0" borderId="1" xfId="0" applyNumberFormat="1" applyFont="1" applyBorder="1"/>
    <xf numFmtId="49" fontId="7" fillId="0" borderId="1" xfId="0" applyNumberFormat="1" applyFont="1" applyBorder="1" applyAlignment="1">
      <alignment horizontal="right"/>
    </xf>
    <xf numFmtId="0" fontId="25" fillId="0" borderId="1" xfId="0" applyFont="1" applyBorder="1" applyAlignment="1">
      <alignment horizontal="left"/>
    </xf>
    <xf numFmtId="0" fontId="11" fillId="0" borderId="0" xfId="0" applyFont="1" applyAlignment="1">
      <alignment horizontal="left" vertical="center" readingOrder="1"/>
    </xf>
    <xf numFmtId="0" fontId="5" fillId="0" borderId="0" xfId="4" applyFont="1"/>
    <xf numFmtId="0" fontId="1" fillId="0" borderId="0" xfId="4"/>
    <xf numFmtId="0" fontId="4" fillId="0" borderId="0" xfId="4" applyFont="1"/>
    <xf numFmtId="0" fontId="4" fillId="0" borderId="0" xfId="4" applyFont="1" applyAlignment="1">
      <alignment horizontal="center"/>
    </xf>
    <xf numFmtId="0" fontId="4" fillId="0" borderId="2" xfId="4" applyFont="1" applyBorder="1" applyAlignment="1">
      <alignment horizontal="center"/>
    </xf>
    <xf numFmtId="0" fontId="26" fillId="0" borderId="0" xfId="4" applyFont="1"/>
    <xf numFmtId="0" fontId="5" fillId="0" borderId="0" xfId="4" applyFont="1" applyAlignment="1">
      <alignment horizontal="center"/>
    </xf>
    <xf numFmtId="2" fontId="4" fillId="0" borderId="2" xfId="4" applyNumberFormat="1" applyFont="1" applyBorder="1" applyAlignment="1">
      <alignment horizontal="center"/>
    </xf>
    <xf numFmtId="167" fontId="5" fillId="6" borderId="2" xfId="4" applyNumberFormat="1" applyFont="1" applyFill="1" applyBorder="1" applyAlignment="1">
      <alignment horizontal="center"/>
    </xf>
    <xf numFmtId="167" fontId="5" fillId="2" borderId="2" xfId="4" applyNumberFormat="1" applyFont="1" applyFill="1" applyBorder="1" applyAlignment="1">
      <alignment horizontal="center"/>
    </xf>
    <xf numFmtId="167" fontId="5" fillId="7" borderId="2" xfId="4" applyNumberFormat="1" applyFont="1" applyFill="1" applyBorder="1" applyAlignment="1">
      <alignment horizontal="center"/>
    </xf>
    <xf numFmtId="167" fontId="27" fillId="8" borderId="2" xfId="4" applyNumberFormat="1" applyFont="1" applyFill="1" applyBorder="1" applyAlignment="1">
      <alignment horizontal="center"/>
    </xf>
    <xf numFmtId="167" fontId="5" fillId="8" borderId="2" xfId="4" applyNumberFormat="1" applyFont="1" applyFill="1" applyBorder="1" applyAlignment="1">
      <alignment horizontal="center"/>
    </xf>
    <xf numFmtId="167" fontId="28" fillId="9" borderId="2" xfId="4" applyNumberFormat="1" applyFont="1" applyFill="1" applyBorder="1" applyAlignment="1">
      <alignment horizontal="center"/>
    </xf>
    <xf numFmtId="167" fontId="27" fillId="9" borderId="2" xfId="4" applyNumberFormat="1" applyFont="1" applyFill="1" applyBorder="1" applyAlignment="1">
      <alignment horizontal="center"/>
    </xf>
    <xf numFmtId="167" fontId="5" fillId="9" borderId="2" xfId="4" applyNumberFormat="1" applyFont="1" applyFill="1" applyBorder="1" applyAlignment="1">
      <alignment horizontal="center"/>
    </xf>
    <xf numFmtId="167" fontId="29" fillId="9" borderId="2" xfId="4" applyNumberFormat="1" applyFont="1" applyFill="1" applyBorder="1" applyAlignment="1">
      <alignment horizontal="center"/>
    </xf>
    <xf numFmtId="167" fontId="30" fillId="10" borderId="2" xfId="4" applyNumberFormat="1" applyFont="1" applyFill="1" applyBorder="1" applyAlignment="1">
      <alignment horizontal="center"/>
    </xf>
    <xf numFmtId="0" fontId="5" fillId="5" borderId="0" xfId="4" applyFont="1" applyFill="1"/>
    <xf numFmtId="0" fontId="4" fillId="5" borderId="0" xfId="4" applyFont="1" applyFill="1" applyAlignment="1">
      <alignment horizontal="center" vertical="center" textRotation="255"/>
    </xf>
    <xf numFmtId="2" fontId="4" fillId="5" borderId="0" xfId="4" applyNumberFormat="1" applyFont="1" applyFill="1" applyAlignment="1">
      <alignment horizontal="center"/>
    </xf>
    <xf numFmtId="0" fontId="5" fillId="5" borderId="0" xfId="4" applyFont="1" applyFill="1" applyAlignment="1">
      <alignment horizontal="center"/>
    </xf>
    <xf numFmtId="167" fontId="5" fillId="5" borderId="0" xfId="4" applyNumberFormat="1" applyFont="1" applyFill="1" applyAlignment="1">
      <alignment horizontal="center"/>
    </xf>
    <xf numFmtId="167" fontId="30" fillId="5" borderId="0" xfId="4" applyNumberFormat="1" applyFont="1" applyFill="1" applyAlignment="1">
      <alignment horizontal="center"/>
    </xf>
    <xf numFmtId="0" fontId="1" fillId="5" borderId="0" xfId="4" applyFill="1"/>
    <xf numFmtId="167" fontId="5" fillId="6" borderId="0" xfId="4" applyNumberFormat="1" applyFont="1" applyFill="1" applyAlignment="1">
      <alignment horizontal="center"/>
    </xf>
    <xf numFmtId="167" fontId="5" fillId="2" borderId="0" xfId="4" applyNumberFormat="1" applyFont="1" applyFill="1"/>
    <xf numFmtId="167" fontId="5" fillId="5" borderId="0" xfId="4" applyNumberFormat="1" applyFont="1" applyFill="1"/>
    <xf numFmtId="167" fontId="31" fillId="11" borderId="0" xfId="4" applyNumberFormat="1" applyFont="1" applyFill="1"/>
    <xf numFmtId="167" fontId="5" fillId="9" borderId="0" xfId="4" applyNumberFormat="1" applyFont="1" applyFill="1" applyAlignment="1">
      <alignment horizontal="center"/>
    </xf>
    <xf numFmtId="167" fontId="30" fillId="10" borderId="0" xfId="4" applyNumberFormat="1" applyFont="1" applyFill="1" applyAlignment="1">
      <alignment horizontal="center"/>
    </xf>
    <xf numFmtId="167" fontId="1" fillId="5" borderId="0" xfId="4" applyNumberFormat="1" applyFill="1" applyAlignment="1">
      <alignment horizontal="center"/>
    </xf>
    <xf numFmtId="167" fontId="5" fillId="7" borderId="0" xfId="4" applyNumberFormat="1" applyFont="1" applyFill="1" applyAlignment="1">
      <alignment horizontal="center"/>
    </xf>
    <xf numFmtId="2" fontId="4" fillId="0" borderId="0" xfId="4" applyNumberFormat="1" applyFont="1" applyAlignment="1">
      <alignment horizontal="center"/>
    </xf>
    <xf numFmtId="2" fontId="4" fillId="0" borderId="0" xfId="4" applyNumberFormat="1" applyFont="1"/>
    <xf numFmtId="1" fontId="1" fillId="0" borderId="0" xfId="4" applyNumberFormat="1"/>
    <xf numFmtId="167" fontId="5" fillId="0" borderId="3" xfId="4" applyNumberFormat="1" applyFont="1" applyBorder="1" applyAlignment="1">
      <alignment horizontal="center"/>
    </xf>
    <xf numFmtId="167" fontId="5" fillId="0" borderId="4" xfId="4" applyNumberFormat="1" applyFont="1" applyBorder="1" applyAlignment="1">
      <alignment horizontal="center"/>
    </xf>
    <xf numFmtId="167" fontId="5" fillId="0" borderId="5" xfId="4" applyNumberFormat="1" applyFont="1" applyBorder="1" applyAlignment="1">
      <alignment horizontal="center"/>
    </xf>
    <xf numFmtId="167" fontId="5" fillId="0" borderId="9" xfId="4" applyNumberFormat="1" applyFont="1" applyBorder="1" applyAlignment="1">
      <alignment horizontal="center"/>
    </xf>
    <xf numFmtId="167" fontId="5" fillId="0" borderId="0" xfId="4" applyNumberFormat="1" applyFont="1" applyAlignment="1">
      <alignment horizontal="center"/>
    </xf>
    <xf numFmtId="167" fontId="5" fillId="0" borderId="10" xfId="4" applyNumberFormat="1" applyFont="1" applyBorder="1" applyAlignment="1">
      <alignment horizontal="center"/>
    </xf>
    <xf numFmtId="167" fontId="5" fillId="0" borderId="6" xfId="4" applyNumberFormat="1" applyFont="1" applyBorder="1" applyAlignment="1">
      <alignment horizontal="center"/>
    </xf>
    <xf numFmtId="167" fontId="5" fillId="0" borderId="7" xfId="4" applyNumberFormat="1" applyFont="1" applyBorder="1" applyAlignment="1">
      <alignment horizontal="center"/>
    </xf>
    <xf numFmtId="167" fontId="5" fillId="0" borderId="8" xfId="4" applyNumberFormat="1" applyFont="1" applyBorder="1" applyAlignment="1">
      <alignment horizontal="center"/>
    </xf>
    <xf numFmtId="0" fontId="6" fillId="0" borderId="0" xfId="4" applyFont="1"/>
    <xf numFmtId="0" fontId="7" fillId="0" borderId="2" xfId="4" applyFont="1" applyBorder="1" applyAlignment="1">
      <alignment horizontal="center" vertical="center" wrapText="1"/>
    </xf>
    <xf numFmtId="0" fontId="6" fillId="7" borderId="2" xfId="4" applyFont="1" applyFill="1" applyBorder="1"/>
    <xf numFmtId="0" fontId="37" fillId="0" borderId="0" xfId="4" applyFont="1"/>
    <xf numFmtId="0" fontId="6" fillId="13" borderId="2" xfId="4" applyFont="1" applyFill="1" applyBorder="1"/>
    <xf numFmtId="0" fontId="6" fillId="2" borderId="2" xfId="4" applyFont="1" applyFill="1" applyBorder="1"/>
    <xf numFmtId="0" fontId="6" fillId="7" borderId="2" xfId="4" applyFont="1" applyFill="1" applyBorder="1" applyAlignment="1">
      <alignment horizontal="center"/>
    </xf>
    <xf numFmtId="0" fontId="6" fillId="0" borderId="0" xfId="4" applyFont="1" applyAlignment="1">
      <alignment horizontal="center"/>
    </xf>
    <xf numFmtId="0" fontId="6" fillId="13" borderId="2" xfId="4" applyFont="1" applyFill="1" applyBorder="1" applyAlignment="1">
      <alignment horizontal="center"/>
    </xf>
    <xf numFmtId="0" fontId="6" fillId="2" borderId="2" xfId="4" applyFont="1" applyFill="1" applyBorder="1" applyAlignment="1">
      <alignment horizontal="center"/>
    </xf>
    <xf numFmtId="0" fontId="6" fillId="0" borderId="0" xfId="4" applyFont="1" applyAlignment="1">
      <alignment horizontal="center" textRotation="180"/>
    </xf>
    <xf numFmtId="0" fontId="9" fillId="0" borderId="0" xfId="4" quotePrefix="1" applyFont="1" applyAlignment="1">
      <alignment horizontal="center" vertical="top"/>
    </xf>
    <xf numFmtId="0" fontId="9" fillId="0" borderId="0" xfId="4" quotePrefix="1" applyFont="1" applyAlignment="1">
      <alignment horizontal="center"/>
    </xf>
    <xf numFmtId="0" fontId="6" fillId="0" borderId="0" xfId="4" applyFont="1" applyAlignment="1">
      <alignment horizontal="right"/>
    </xf>
    <xf numFmtId="9" fontId="6" fillId="7" borderId="2" xfId="4" applyNumberFormat="1" applyFont="1" applyFill="1" applyBorder="1" applyAlignment="1">
      <alignment horizontal="center"/>
    </xf>
    <xf numFmtId="0" fontId="39" fillId="0" borderId="0" xfId="4" applyFont="1"/>
    <xf numFmtId="9" fontId="6" fillId="13" borderId="2" xfId="4" applyNumberFormat="1" applyFont="1" applyFill="1" applyBorder="1" applyAlignment="1">
      <alignment horizontal="center"/>
    </xf>
    <xf numFmtId="9" fontId="6" fillId="2" borderId="2" xfId="4" applyNumberFormat="1" applyFont="1" applyFill="1" applyBorder="1" applyAlignment="1">
      <alignment horizontal="center"/>
    </xf>
    <xf numFmtId="2" fontId="6" fillId="0" borderId="0" xfId="1" applyNumberFormat="1" applyFont="1"/>
    <xf numFmtId="0" fontId="0" fillId="0" borderId="0" xfId="0" applyAlignment="1">
      <alignment horizontal="left" vertical="top"/>
    </xf>
    <xf numFmtId="0" fontId="42" fillId="0" borderId="0" xfId="0" applyFont="1"/>
    <xf numFmtId="0" fontId="44" fillId="0" borderId="0" xfId="0" applyFont="1"/>
    <xf numFmtId="0" fontId="43" fillId="0" borderId="0" xfId="0" applyFont="1"/>
    <xf numFmtId="0" fontId="12" fillId="0" borderId="0" xfId="0" applyFont="1" applyAlignment="1">
      <alignment horizontal="left" vertical="center" readingOrder="1"/>
    </xf>
    <xf numFmtId="0" fontId="28" fillId="0" borderId="0" xfId="5"/>
    <xf numFmtId="0" fontId="46" fillId="0" borderId="0" xfId="5" applyFont="1"/>
    <xf numFmtId="0" fontId="47" fillId="0" borderId="0" xfId="5" applyFont="1" applyAlignment="1">
      <alignment horizontal="center"/>
    </xf>
    <xf numFmtId="0" fontId="47" fillId="0" borderId="0" xfId="5" applyFont="1"/>
    <xf numFmtId="9" fontId="48" fillId="0" borderId="0" xfId="5" applyNumberFormat="1" applyFont="1"/>
    <xf numFmtId="168" fontId="28" fillId="0" borderId="0" xfId="5" applyNumberFormat="1"/>
    <xf numFmtId="169" fontId="28" fillId="0" borderId="0" xfId="5" applyNumberFormat="1"/>
    <xf numFmtId="0" fontId="47" fillId="0" borderId="0" xfId="5" applyFont="1" applyAlignment="1">
      <alignment horizontal="left"/>
    </xf>
    <xf numFmtId="0" fontId="45" fillId="0" borderId="0" xfId="5" applyFont="1"/>
    <xf numFmtId="0" fontId="48" fillId="0" borderId="0" xfId="5" applyFont="1"/>
    <xf numFmtId="1" fontId="28" fillId="0" borderId="0" xfId="5" applyNumberFormat="1" applyAlignment="1">
      <alignment horizontal="right"/>
    </xf>
    <xf numFmtId="0" fontId="29" fillId="0" borderId="0" xfId="0" applyFont="1"/>
    <xf numFmtId="0" fontId="49" fillId="0" borderId="0" xfId="5" applyFont="1"/>
    <xf numFmtId="0" fontId="29" fillId="0" borderId="0" xfId="5" applyFont="1"/>
    <xf numFmtId="0" fontId="51" fillId="0" borderId="0" xfId="5" applyFont="1"/>
    <xf numFmtId="0" fontId="52" fillId="0" borderId="0" xfId="5" applyFont="1"/>
    <xf numFmtId="2" fontId="28" fillId="15" borderId="0" xfId="5" applyNumberFormat="1" applyFill="1"/>
    <xf numFmtId="0" fontId="28" fillId="15" borderId="0" xfId="5" applyFill="1"/>
    <xf numFmtId="0" fontId="11" fillId="0" borderId="0" xfId="0" applyFont="1" applyAlignment="1">
      <alignment vertical="center" readingOrder="1"/>
    </xf>
    <xf numFmtId="0" fontId="7" fillId="0" borderId="0" xfId="0" applyFont="1" applyAlignment="1">
      <alignment horizontal="left"/>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14" xfId="0" applyFont="1" applyBorder="1" applyAlignment="1">
      <alignment horizontal="left" vertical="top" wrapText="1"/>
    </xf>
    <xf numFmtId="0" fontId="6" fillId="0" borderId="15" xfId="0" applyFont="1" applyBorder="1" applyAlignment="1">
      <alignment horizontal="left" vertical="top" wrapText="1"/>
    </xf>
    <xf numFmtId="0" fontId="6" fillId="0" borderId="0" xfId="0" applyFont="1" applyAlignment="1">
      <alignment horizontal="left" vertical="top"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0" fontId="16" fillId="4" borderId="0" xfId="0" applyFont="1" applyFill="1" applyAlignment="1">
      <alignment horizontal="center"/>
    </xf>
    <xf numFmtId="0" fontId="7" fillId="3" borderId="0" xfId="0" applyFont="1" applyFill="1" applyAlignment="1">
      <alignment horizontal="center" wrapText="1"/>
    </xf>
    <xf numFmtId="0" fontId="6" fillId="0" borderId="0" xfId="0" applyFont="1" applyAlignment="1">
      <alignment horizontal="left" vertical="center"/>
    </xf>
    <xf numFmtId="0" fontId="7" fillId="3" borderId="0" xfId="0" applyFont="1" applyFill="1" applyAlignment="1">
      <alignment horizontal="center" vertical="center"/>
    </xf>
    <xf numFmtId="0" fontId="6" fillId="0" borderId="0" xfId="0" applyFont="1" applyAlignment="1">
      <alignment horizontal="left" vertical="center" wrapText="1"/>
    </xf>
    <xf numFmtId="0" fontId="47" fillId="14" borderId="0" xfId="5" applyFont="1" applyFill="1" applyAlignment="1">
      <alignment horizontal="center"/>
    </xf>
    <xf numFmtId="0" fontId="16" fillId="4" borderId="0" xfId="5" applyFont="1" applyFill="1" applyAlignment="1">
      <alignment horizontal="center"/>
    </xf>
    <xf numFmtId="0" fontId="6" fillId="0" borderId="0" xfId="0" applyFont="1" applyAlignment="1">
      <alignment horizontal="left" vertical="center" readingOrder="1"/>
    </xf>
    <xf numFmtId="0" fontId="11" fillId="0" borderId="0" xfId="0" applyFont="1" applyAlignment="1">
      <alignment horizontal="left" vertical="center" readingOrder="1"/>
    </xf>
    <xf numFmtId="0" fontId="7" fillId="0" borderId="0" xfId="0" applyFont="1" applyAlignment="1">
      <alignment horizontal="left" vertical="center" wrapText="1"/>
    </xf>
    <xf numFmtId="0" fontId="7" fillId="5" borderId="0" xfId="0" applyFont="1" applyFill="1" applyAlignment="1">
      <alignment horizontal="left" vertical="center" wrapText="1"/>
    </xf>
    <xf numFmtId="0" fontId="50" fillId="14" borderId="0" xfId="5" applyFont="1" applyFill="1" applyAlignment="1">
      <alignment horizontal="center"/>
    </xf>
    <xf numFmtId="0" fontId="12" fillId="0" borderId="0" xfId="0" applyFont="1" applyAlignment="1">
      <alignment horizontal="left" vertical="center" readingOrder="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5" xfId="0" applyFont="1" applyBorder="1" applyAlignment="1">
      <alignment horizontal="left" wrapText="1"/>
    </xf>
    <xf numFmtId="0" fontId="6" fillId="0" borderId="9" xfId="0" applyFont="1" applyBorder="1" applyAlignment="1">
      <alignment horizontal="left" wrapText="1"/>
    </xf>
    <xf numFmtId="0" fontId="6" fillId="0" borderId="0" xfId="0" applyFont="1" applyAlignment="1">
      <alignment horizontal="left" wrapText="1"/>
    </xf>
    <xf numFmtId="0" fontId="6" fillId="0" borderId="10" xfId="0" applyFont="1" applyBorder="1" applyAlignment="1">
      <alignment horizontal="left" wrapText="1"/>
    </xf>
    <xf numFmtId="0" fontId="6" fillId="0" borderId="6" xfId="0" applyFont="1" applyBorder="1" applyAlignment="1">
      <alignment horizontal="left" wrapText="1"/>
    </xf>
    <xf numFmtId="0" fontId="6" fillId="0" borderId="7" xfId="0" applyFont="1" applyBorder="1" applyAlignment="1">
      <alignment horizontal="left" wrapText="1"/>
    </xf>
    <xf numFmtId="0" fontId="6" fillId="0" borderId="8" xfId="0" applyFont="1" applyBorder="1" applyAlignment="1">
      <alignment horizontal="left" wrapText="1"/>
    </xf>
    <xf numFmtId="167" fontId="5" fillId="5" borderId="0" xfId="4" applyNumberFormat="1" applyFont="1" applyFill="1" applyAlignment="1">
      <alignment horizontal="left"/>
    </xf>
    <xf numFmtId="0" fontId="16" fillId="4" borderId="0" xfId="4" applyFont="1" applyFill="1" applyAlignment="1">
      <alignment horizontal="center" wrapText="1"/>
    </xf>
    <xf numFmtId="0" fontId="4" fillId="0" borderId="2" xfId="4" applyFont="1" applyBorder="1" applyAlignment="1">
      <alignment horizontal="center" vertical="center"/>
    </xf>
    <xf numFmtId="0" fontId="4" fillId="0" borderId="2" xfId="4" applyFont="1" applyBorder="1" applyAlignment="1">
      <alignment horizontal="center" vertical="center" textRotation="255"/>
    </xf>
    <xf numFmtId="0" fontId="4" fillId="5" borderId="0" xfId="4" applyFont="1" applyFill="1" applyAlignment="1">
      <alignment horizontal="center" vertical="center"/>
    </xf>
    <xf numFmtId="167" fontId="1" fillId="5" borderId="0" xfId="4" applyNumberFormat="1" applyFill="1" applyAlignment="1">
      <alignment horizontal="left"/>
    </xf>
    <xf numFmtId="167" fontId="5" fillId="5" borderId="0" xfId="4" applyNumberFormat="1" applyFont="1" applyFill="1" applyAlignment="1">
      <alignment horizontal="center"/>
    </xf>
    <xf numFmtId="0" fontId="35" fillId="7" borderId="19" xfId="4" applyFont="1" applyFill="1" applyBorder="1" applyAlignment="1">
      <alignment horizontal="center"/>
    </xf>
    <xf numFmtId="0" fontId="35" fillId="7" borderId="20" xfId="4" applyFont="1" applyFill="1" applyBorder="1" applyAlignment="1">
      <alignment horizontal="center"/>
    </xf>
    <xf numFmtId="0" fontId="4" fillId="0" borderId="9" xfId="4" applyFont="1" applyBorder="1" applyAlignment="1">
      <alignment horizontal="left"/>
    </xf>
    <xf numFmtId="0" fontId="4" fillId="0" borderId="0" xfId="4" applyFont="1" applyAlignment="1">
      <alignment horizontal="left"/>
    </xf>
    <xf numFmtId="0" fontId="5" fillId="11" borderId="19" xfId="4" applyFont="1" applyFill="1" applyBorder="1" applyAlignment="1">
      <alignment horizontal="center"/>
    </xf>
    <xf numFmtId="0" fontId="5" fillId="11" borderId="20" xfId="4" applyFont="1" applyFill="1" applyBorder="1" applyAlignment="1">
      <alignment horizontal="center"/>
    </xf>
    <xf numFmtId="0" fontId="5" fillId="12" borderId="19" xfId="4" applyFont="1" applyFill="1" applyBorder="1" applyAlignment="1">
      <alignment horizontal="center"/>
    </xf>
    <xf numFmtId="0" fontId="5" fillId="12" borderId="20" xfId="4" applyFont="1" applyFill="1" applyBorder="1" applyAlignment="1">
      <alignment horizontal="center"/>
    </xf>
    <xf numFmtId="0" fontId="5" fillId="0" borderId="9" xfId="4" applyFont="1" applyBorder="1" applyAlignment="1">
      <alignment horizontal="left"/>
    </xf>
    <xf numFmtId="0" fontId="5" fillId="0" borderId="0" xfId="4" applyFont="1" applyAlignment="1">
      <alignment horizontal="left"/>
    </xf>
    <xf numFmtId="0" fontId="5" fillId="2" borderId="19" xfId="4" applyFont="1" applyFill="1" applyBorder="1" applyAlignment="1">
      <alignment horizontal="center"/>
    </xf>
    <xf numFmtId="0" fontId="5" fillId="2" borderId="20" xfId="4" applyFont="1" applyFill="1" applyBorder="1" applyAlignment="1">
      <alignment horizontal="center"/>
    </xf>
    <xf numFmtId="0" fontId="33" fillId="10" borderId="2" xfId="4" applyFont="1" applyFill="1" applyBorder="1" applyAlignment="1">
      <alignment horizontal="center" vertical="center"/>
    </xf>
    <xf numFmtId="0" fontId="33" fillId="10" borderId="2" xfId="4" applyFont="1" applyFill="1" applyBorder="1" applyAlignment="1">
      <alignment horizontal="center" vertical="center" textRotation="255"/>
    </xf>
    <xf numFmtId="0" fontId="34" fillId="6" borderId="19" xfId="4" applyFont="1" applyFill="1" applyBorder="1" applyAlignment="1">
      <alignment horizontal="center"/>
    </xf>
    <xf numFmtId="0" fontId="34" fillId="6" borderId="20" xfId="4" applyFont="1" applyFill="1" applyBorder="1" applyAlignment="1">
      <alignment horizontal="center"/>
    </xf>
    <xf numFmtId="0" fontId="45" fillId="0" borderId="0" xfId="5" applyFont="1" applyAlignment="1">
      <alignment horizontal="left" vertical="top" wrapText="1"/>
    </xf>
    <xf numFmtId="0" fontId="7" fillId="4" borderId="0" xfId="5" applyFont="1" applyFill="1" applyAlignment="1">
      <alignment horizontal="center"/>
    </xf>
    <xf numFmtId="0" fontId="36" fillId="4" borderId="0" xfId="4" applyFont="1" applyFill="1" applyAlignment="1">
      <alignment horizontal="center"/>
    </xf>
    <xf numFmtId="0" fontId="16" fillId="0" borderId="21" xfId="4" applyFont="1" applyBorder="1" applyAlignment="1">
      <alignment horizontal="center" vertical="center" textRotation="45" wrapText="1"/>
    </xf>
    <xf numFmtId="0" fontId="16" fillId="0" borderId="22" xfId="4" applyFont="1" applyBorder="1" applyAlignment="1">
      <alignment horizontal="center" vertical="center" textRotation="45" wrapText="1"/>
    </xf>
    <xf numFmtId="0" fontId="16" fillId="0" borderId="25" xfId="4" applyFont="1" applyBorder="1" applyAlignment="1">
      <alignment horizontal="center" vertical="center" textRotation="45" wrapText="1"/>
    </xf>
    <xf numFmtId="0" fontId="7" fillId="0" borderId="23" xfId="4" applyFont="1" applyBorder="1" applyAlignment="1">
      <alignment horizontal="center" vertical="center" wrapText="1"/>
    </xf>
    <xf numFmtId="0" fontId="7" fillId="0" borderId="24" xfId="4" applyFont="1" applyBorder="1" applyAlignment="1">
      <alignment horizontal="center" vertical="center" wrapText="1"/>
    </xf>
    <xf numFmtId="0" fontId="7" fillId="0" borderId="11" xfId="4" applyFont="1" applyBorder="1" applyAlignment="1">
      <alignment horizontal="center" vertical="center" wrapText="1"/>
    </xf>
    <xf numFmtId="0" fontId="16" fillId="0" borderId="21" xfId="4" applyFont="1" applyBorder="1" applyAlignment="1">
      <alignment horizontal="center" vertical="center" textRotation="45"/>
    </xf>
    <xf numFmtId="0" fontId="16" fillId="0" borderId="22" xfId="4" applyFont="1" applyBorder="1" applyAlignment="1">
      <alignment horizontal="center" vertical="center" textRotation="45"/>
    </xf>
    <xf numFmtId="0" fontId="16" fillId="0" borderId="25" xfId="4" applyFont="1" applyBorder="1" applyAlignment="1">
      <alignment horizontal="center" vertical="center" textRotation="45"/>
    </xf>
    <xf numFmtId="0" fontId="7" fillId="0" borderId="23" xfId="4" applyFont="1" applyBorder="1" applyAlignment="1">
      <alignment horizontal="center" vertical="center"/>
    </xf>
    <xf numFmtId="0" fontId="7" fillId="0" borderId="24" xfId="4" applyFont="1" applyBorder="1" applyAlignment="1">
      <alignment horizontal="center" vertical="center"/>
    </xf>
    <xf numFmtId="0" fontId="7" fillId="0" borderId="11" xfId="4" applyFont="1" applyBorder="1" applyAlignment="1">
      <alignment horizontal="center" vertical="center"/>
    </xf>
  </cellXfs>
  <cellStyles count="6">
    <cellStyle name="Milliers" xfId="1" builtinId="3"/>
    <cellStyle name="Monétaire" xfId="2" builtinId="4"/>
    <cellStyle name="Normal" xfId="0" builtinId="0"/>
    <cellStyle name="Normal 2" xfId="4" xr:uid="{23230CE1-548E-4823-ACCA-8B33CDCB60A7}"/>
    <cellStyle name="Normal 3" xfId="5" xr:uid="{FD4CDC3A-A495-4F41-AA5F-9C883AC904F1}"/>
    <cellStyle name="Pourcentage" xfId="3" builtinId="5"/>
  </cellStyles>
  <dxfs count="0"/>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32515337423308E-2"/>
          <c:y val="5.6645000691467051E-2"/>
          <c:w val="0.80368098159509205"/>
          <c:h val="0.75599289384381596"/>
        </c:manualLayout>
      </c:layout>
      <c:scatterChart>
        <c:scatterStyle val="smoothMarker"/>
        <c:varyColors val="0"/>
        <c:ser>
          <c:idx val="0"/>
          <c:order val="0"/>
          <c:tx>
            <c:strRef>
              <c:f>'[2]Courbe normale - ordonnée'!$C$5</c:f>
              <c:strCache>
                <c:ptCount val="1"/>
                <c:pt idx="0">
                  <c:v>u</c:v>
                </c:pt>
              </c:strCache>
            </c:strRef>
          </c:tx>
          <c:spPr>
            <a:ln w="38100">
              <a:solidFill>
                <a:srgbClr val="000080"/>
              </a:solidFill>
              <a:prstDash val="solid"/>
            </a:ln>
          </c:spPr>
          <c:marker>
            <c:symbol val="none"/>
          </c:marker>
          <c:xVal>
            <c:numRef>
              <c:f>'[2]Courbe normale - ordonnée'!$B$6:$B$66</c:f>
              <c:numCache>
                <c:formatCode>General</c:formatCode>
                <c:ptCount val="61"/>
                <c:pt idx="0">
                  <c:v>-3</c:v>
                </c:pt>
                <c:pt idx="1">
                  <c:v>-2.9</c:v>
                </c:pt>
                <c:pt idx="2">
                  <c:v>-2.8</c:v>
                </c:pt>
                <c:pt idx="3">
                  <c:v>-2.7</c:v>
                </c:pt>
                <c:pt idx="4">
                  <c:v>-2.6</c:v>
                </c:pt>
                <c:pt idx="5">
                  <c:v>-2.5</c:v>
                </c:pt>
                <c:pt idx="6">
                  <c:v>-2.4</c:v>
                </c:pt>
                <c:pt idx="7">
                  <c:v>-2.2999999999999998</c:v>
                </c:pt>
                <c:pt idx="8">
                  <c:v>-2.2000000000000002</c:v>
                </c:pt>
                <c:pt idx="9">
                  <c:v>-2.1</c:v>
                </c:pt>
                <c:pt idx="10">
                  <c:v>-2</c:v>
                </c:pt>
                <c:pt idx="11">
                  <c:v>-1.9</c:v>
                </c:pt>
                <c:pt idx="12">
                  <c:v>-1.8</c:v>
                </c:pt>
                <c:pt idx="13">
                  <c:v>-1.7</c:v>
                </c:pt>
                <c:pt idx="14">
                  <c:v>-1.6</c:v>
                </c:pt>
                <c:pt idx="15">
                  <c:v>-1.5</c:v>
                </c:pt>
                <c:pt idx="16">
                  <c:v>-1.4</c:v>
                </c:pt>
                <c:pt idx="17">
                  <c:v>-1.3</c:v>
                </c:pt>
                <c:pt idx="18">
                  <c:v>-1.2</c:v>
                </c:pt>
                <c:pt idx="19">
                  <c:v>-1.1000000000000001</c:v>
                </c:pt>
                <c:pt idx="20">
                  <c:v>-1</c:v>
                </c:pt>
                <c:pt idx="21">
                  <c:v>-0.9</c:v>
                </c:pt>
                <c:pt idx="22">
                  <c:v>-0.8</c:v>
                </c:pt>
                <c:pt idx="23">
                  <c:v>-0.7</c:v>
                </c:pt>
                <c:pt idx="24">
                  <c:v>-0.6</c:v>
                </c:pt>
                <c:pt idx="25">
                  <c:v>-0.5</c:v>
                </c:pt>
                <c:pt idx="26">
                  <c:v>-0.4</c:v>
                </c:pt>
                <c:pt idx="27">
                  <c:v>-0.3</c:v>
                </c:pt>
                <c:pt idx="28">
                  <c:v>-0.2</c:v>
                </c:pt>
                <c:pt idx="29">
                  <c:v>-0.1</c:v>
                </c:pt>
                <c:pt idx="30">
                  <c:v>0</c:v>
                </c:pt>
                <c:pt idx="31">
                  <c:v>0.1</c:v>
                </c:pt>
                <c:pt idx="32">
                  <c:v>0.2</c:v>
                </c:pt>
                <c:pt idx="33">
                  <c:v>0.3</c:v>
                </c:pt>
                <c:pt idx="34">
                  <c:v>0.4</c:v>
                </c:pt>
                <c:pt idx="35">
                  <c:v>0.5</c:v>
                </c:pt>
                <c:pt idx="36">
                  <c:v>0.6</c:v>
                </c:pt>
                <c:pt idx="37">
                  <c:v>0.7</c:v>
                </c:pt>
                <c:pt idx="38">
                  <c:v>0.8</c:v>
                </c:pt>
                <c:pt idx="39">
                  <c:v>0.9</c:v>
                </c:pt>
                <c:pt idx="40">
                  <c:v>1</c:v>
                </c:pt>
                <c:pt idx="41">
                  <c:v>1.1000000000000001</c:v>
                </c:pt>
                <c:pt idx="42">
                  <c:v>1.2</c:v>
                </c:pt>
                <c:pt idx="43">
                  <c:v>1.3</c:v>
                </c:pt>
                <c:pt idx="44">
                  <c:v>1.4</c:v>
                </c:pt>
                <c:pt idx="45">
                  <c:v>1.5</c:v>
                </c:pt>
                <c:pt idx="46">
                  <c:v>1.6</c:v>
                </c:pt>
                <c:pt idx="47">
                  <c:v>1.7</c:v>
                </c:pt>
                <c:pt idx="48">
                  <c:v>1.8</c:v>
                </c:pt>
                <c:pt idx="49">
                  <c:v>1.9</c:v>
                </c:pt>
                <c:pt idx="50">
                  <c:v>2</c:v>
                </c:pt>
                <c:pt idx="51">
                  <c:v>2.1</c:v>
                </c:pt>
                <c:pt idx="52">
                  <c:v>2.2000000000000002</c:v>
                </c:pt>
                <c:pt idx="53">
                  <c:v>2.2999999999999998</c:v>
                </c:pt>
                <c:pt idx="54">
                  <c:v>2.4</c:v>
                </c:pt>
                <c:pt idx="55">
                  <c:v>2.5</c:v>
                </c:pt>
                <c:pt idx="56">
                  <c:v>2.6</c:v>
                </c:pt>
                <c:pt idx="57">
                  <c:v>2.7</c:v>
                </c:pt>
                <c:pt idx="58">
                  <c:v>2.80000000000001</c:v>
                </c:pt>
                <c:pt idx="59">
                  <c:v>2.9000000000000101</c:v>
                </c:pt>
                <c:pt idx="60">
                  <c:v>3</c:v>
                </c:pt>
              </c:numCache>
            </c:numRef>
          </c:xVal>
          <c:yVal>
            <c:numRef>
              <c:f>'[2]Courbe normale - ordonnée'!$C$6:$C$66</c:f>
              <c:numCache>
                <c:formatCode>General</c:formatCode>
                <c:ptCount val="61"/>
                <c:pt idx="0">
                  <c:v>4.4318484119380067E-3</c:v>
                </c:pt>
                <c:pt idx="1">
                  <c:v>5.9525324197758529E-3</c:v>
                </c:pt>
                <c:pt idx="2">
                  <c:v>7.9154515829799668E-3</c:v>
                </c:pt>
                <c:pt idx="3">
                  <c:v>1.042093481442259E-2</c:v>
                </c:pt>
                <c:pt idx="4">
                  <c:v>1.3582969233685611E-2</c:v>
                </c:pt>
                <c:pt idx="5">
                  <c:v>1.7528300493568537E-2</c:v>
                </c:pt>
                <c:pt idx="6">
                  <c:v>2.2394530294842896E-2</c:v>
                </c:pt>
                <c:pt idx="7">
                  <c:v>2.8327037741601183E-2</c:v>
                </c:pt>
                <c:pt idx="8">
                  <c:v>3.5474592846231418E-2</c:v>
                </c:pt>
                <c:pt idx="9">
                  <c:v>4.3983595980427184E-2</c:v>
                </c:pt>
                <c:pt idx="10">
                  <c:v>5.3990966513188049E-2</c:v>
                </c:pt>
                <c:pt idx="11">
                  <c:v>6.5615814774676581E-2</c:v>
                </c:pt>
                <c:pt idx="12">
                  <c:v>7.8950158300894135E-2</c:v>
                </c:pt>
                <c:pt idx="13">
                  <c:v>9.4049077376886933E-2</c:v>
                </c:pt>
                <c:pt idx="14">
                  <c:v>0.11092083467945553</c:v>
                </c:pt>
                <c:pt idx="15">
                  <c:v>0.12951759566589172</c:v>
                </c:pt>
                <c:pt idx="16">
                  <c:v>0.14972746563574485</c:v>
                </c:pt>
                <c:pt idx="17">
                  <c:v>0.17136859204780733</c:v>
                </c:pt>
                <c:pt idx="18">
                  <c:v>0.19418605498321292</c:v>
                </c:pt>
                <c:pt idx="19">
                  <c:v>0.2178521770325505</c:v>
                </c:pt>
                <c:pt idx="20">
                  <c:v>0.24197072451914334</c:v>
                </c:pt>
                <c:pt idx="21">
                  <c:v>0.26608524989875482</c:v>
                </c:pt>
                <c:pt idx="22">
                  <c:v>0.28969155276148267</c:v>
                </c:pt>
                <c:pt idx="23">
                  <c:v>0.31225393336676122</c:v>
                </c:pt>
                <c:pt idx="24">
                  <c:v>0.33322460289179962</c:v>
                </c:pt>
                <c:pt idx="25">
                  <c:v>0.35206532676429947</c:v>
                </c:pt>
                <c:pt idx="26">
                  <c:v>0.36827014030332328</c:v>
                </c:pt>
                <c:pt idx="27">
                  <c:v>0.38138781546052408</c:v>
                </c:pt>
                <c:pt idx="28">
                  <c:v>0.39104269397545582</c:v>
                </c:pt>
                <c:pt idx="29">
                  <c:v>0.39695254747701175</c:v>
                </c:pt>
                <c:pt idx="30">
                  <c:v>0.39894228040143265</c:v>
                </c:pt>
                <c:pt idx="31">
                  <c:v>0.39695254747701175</c:v>
                </c:pt>
                <c:pt idx="32">
                  <c:v>0.39104269397545582</c:v>
                </c:pt>
                <c:pt idx="33">
                  <c:v>0.38138781546052408</c:v>
                </c:pt>
                <c:pt idx="34">
                  <c:v>0.36827014030332328</c:v>
                </c:pt>
                <c:pt idx="35">
                  <c:v>0.35206532676429947</c:v>
                </c:pt>
                <c:pt idx="36">
                  <c:v>0.33322460289179962</c:v>
                </c:pt>
                <c:pt idx="37">
                  <c:v>0.31225393336676122</c:v>
                </c:pt>
                <c:pt idx="38">
                  <c:v>0.28969155276148267</c:v>
                </c:pt>
                <c:pt idx="39">
                  <c:v>0.26608524989875482</c:v>
                </c:pt>
                <c:pt idx="40">
                  <c:v>0.24197072451914334</c:v>
                </c:pt>
                <c:pt idx="41">
                  <c:v>0.2178521770325505</c:v>
                </c:pt>
                <c:pt idx="42">
                  <c:v>0.19418605498321292</c:v>
                </c:pt>
                <c:pt idx="43">
                  <c:v>0.17136859204780733</c:v>
                </c:pt>
                <c:pt idx="44">
                  <c:v>0.14972746563574485</c:v>
                </c:pt>
                <c:pt idx="45">
                  <c:v>0.12951759566589172</c:v>
                </c:pt>
                <c:pt idx="46">
                  <c:v>0.11092083467945553</c:v>
                </c:pt>
                <c:pt idx="47">
                  <c:v>9.4049077376886933E-2</c:v>
                </c:pt>
                <c:pt idx="48">
                  <c:v>7.8950158300894135E-2</c:v>
                </c:pt>
                <c:pt idx="49">
                  <c:v>6.5615814774676581E-2</c:v>
                </c:pt>
                <c:pt idx="50">
                  <c:v>5.3990966513188049E-2</c:v>
                </c:pt>
                <c:pt idx="51">
                  <c:v>4.3983595980427184E-2</c:v>
                </c:pt>
                <c:pt idx="52">
                  <c:v>3.5474592846231418E-2</c:v>
                </c:pt>
                <c:pt idx="53">
                  <c:v>2.8327037741601183E-2</c:v>
                </c:pt>
                <c:pt idx="54">
                  <c:v>2.2394530294842896E-2</c:v>
                </c:pt>
                <c:pt idx="55">
                  <c:v>1.7528300493568537E-2</c:v>
                </c:pt>
                <c:pt idx="56">
                  <c:v>1.3582969233685611E-2</c:v>
                </c:pt>
                <c:pt idx="57">
                  <c:v>1.042093481442259E-2</c:v>
                </c:pt>
                <c:pt idx="58">
                  <c:v>7.9154515829797413E-3</c:v>
                </c:pt>
                <c:pt idx="59">
                  <c:v>5.9525324197756786E-3</c:v>
                </c:pt>
                <c:pt idx="60">
                  <c:v>4.4318484119380067E-3</c:v>
                </c:pt>
              </c:numCache>
            </c:numRef>
          </c:yVal>
          <c:smooth val="1"/>
          <c:extLst>
            <c:ext xmlns:c16="http://schemas.microsoft.com/office/drawing/2014/chart" uri="{C3380CC4-5D6E-409C-BE32-E72D297353CC}">
              <c16:uniqueId val="{00000000-43D5-424E-8EA5-ACE0946AD800}"/>
            </c:ext>
          </c:extLst>
        </c:ser>
        <c:dLbls>
          <c:showLegendKey val="0"/>
          <c:showVal val="0"/>
          <c:showCatName val="0"/>
          <c:showSerName val="0"/>
          <c:showPercent val="0"/>
          <c:showBubbleSize val="0"/>
        </c:dLbls>
        <c:axId val="289286784"/>
        <c:axId val="284878176"/>
      </c:scatterChart>
      <c:valAx>
        <c:axId val="289286784"/>
        <c:scaling>
          <c:orientation val="minMax"/>
        </c:scaling>
        <c:delete val="1"/>
        <c:axPos val="b"/>
        <c:majorGridlines>
          <c:spPr>
            <a:ln w="3175">
              <a:solidFill>
                <a:srgbClr val="000000"/>
              </a:solidFill>
              <a:prstDash val="sysDash"/>
            </a:ln>
          </c:spPr>
        </c:majorGridlines>
        <c:title>
          <c:tx>
            <c:rich>
              <a:bodyPr/>
              <a:lstStyle/>
              <a:p>
                <a:pPr>
                  <a:defRPr sz="1600" b="1" i="0" u="none" strike="noStrike" baseline="0">
                    <a:solidFill>
                      <a:srgbClr val="000000"/>
                    </a:solidFill>
                    <a:latin typeface="Arial"/>
                    <a:ea typeface="Arial"/>
                    <a:cs typeface="Arial"/>
                  </a:defRPr>
                </a:pPr>
                <a:r>
                  <a:rPr lang="fr-FR" sz="1600">
                    <a:solidFill>
                      <a:schemeClr val="tx2"/>
                    </a:solidFill>
                  </a:rPr>
                  <a:t>IMC</a:t>
                </a:r>
              </a:p>
            </c:rich>
          </c:tx>
          <c:layout>
            <c:manualLayout>
              <c:xMode val="edge"/>
              <c:yMode val="edge"/>
              <c:x val="0.48251154704498611"/>
              <c:y val="0.86988326743171296"/>
            </c:manualLayout>
          </c:layout>
          <c:overlay val="0"/>
          <c:spPr>
            <a:noFill/>
            <a:ln w="25400">
              <a:noFill/>
            </a:ln>
          </c:spPr>
        </c:title>
        <c:numFmt formatCode="General" sourceLinked="1"/>
        <c:majorTickMark val="out"/>
        <c:minorTickMark val="none"/>
        <c:tickLblPos val="nextTo"/>
        <c:crossAx val="284878176"/>
        <c:crosses val="autoZero"/>
        <c:crossBetween val="midCat"/>
        <c:majorUnit val="1"/>
      </c:valAx>
      <c:valAx>
        <c:axId val="284878176"/>
        <c:scaling>
          <c:orientation val="minMax"/>
          <c:max val="0.4"/>
        </c:scaling>
        <c:delete val="1"/>
        <c:axPos val="l"/>
        <c:title>
          <c:tx>
            <c:rich>
              <a:bodyPr rot="0" vert="horz"/>
              <a:lstStyle/>
              <a:p>
                <a:pPr algn="ctr">
                  <a:defRPr sz="1400" b="1" i="0" u="none" strike="noStrike" baseline="0">
                    <a:solidFill>
                      <a:srgbClr val="000000"/>
                    </a:solidFill>
                    <a:latin typeface="Arial"/>
                    <a:ea typeface="Arial"/>
                    <a:cs typeface="Arial"/>
                  </a:defRPr>
                </a:pPr>
                <a:r>
                  <a:rPr lang="fr-FR" sz="1400">
                    <a:solidFill>
                      <a:schemeClr val="tx2"/>
                    </a:solidFill>
                  </a:rPr>
                  <a:t>Fréquence</a:t>
                </a:r>
              </a:p>
            </c:rich>
          </c:tx>
          <c:layout>
            <c:manualLayout>
              <c:xMode val="edge"/>
              <c:yMode val="edge"/>
              <c:x val="9.1650058464805353E-3"/>
              <c:y val="0.37360586803946705"/>
            </c:manualLayout>
          </c:layout>
          <c:overlay val="0"/>
          <c:spPr>
            <a:noFill/>
            <a:ln w="25400">
              <a:noFill/>
            </a:ln>
          </c:spPr>
        </c:title>
        <c:numFmt formatCode="0.0" sourceLinked="0"/>
        <c:majorTickMark val="out"/>
        <c:minorTickMark val="none"/>
        <c:tickLblPos val="nextTo"/>
        <c:crossAx val="289286784"/>
        <c:crossesAt val="-4"/>
        <c:crossBetween val="midCat"/>
        <c:majorUnit val="0.1"/>
      </c:valAx>
      <c:spPr>
        <a:solidFill>
          <a:srgbClr val="FFFFFF"/>
        </a:solidFill>
        <a:ln w="25400">
          <a:noFill/>
        </a:ln>
      </c:spPr>
    </c:plotArea>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3175">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83" footer="0.49212598450000083"/>
    <c:pageSetup/>
  </c:printSettings>
  <c:userShapes r:id="rId1"/>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49307</xdr:rowOff>
    </xdr:from>
    <xdr:to>
      <xdr:col>7</xdr:col>
      <xdr:colOff>600635</xdr:colOff>
      <xdr:row>20</xdr:row>
      <xdr:rowOff>152400</xdr:rowOff>
    </xdr:to>
    <xdr:pic>
      <xdr:nvPicPr>
        <xdr:cNvPr id="4" name="Graphiqu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233083"/>
          <a:ext cx="4755776" cy="3648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17253</xdr:rowOff>
    </xdr:from>
    <xdr:to>
      <xdr:col>14</xdr:col>
      <xdr:colOff>524934</xdr:colOff>
      <xdr:row>31</xdr:row>
      <xdr:rowOff>150482</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1" t="3000" r="-310" b="7339"/>
        <a:stretch/>
      </xdr:blipFill>
      <xdr:spPr>
        <a:xfrm>
          <a:off x="0" y="17253"/>
          <a:ext cx="11667067" cy="590749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7</xdr:col>
      <xdr:colOff>124124</xdr:colOff>
      <xdr:row>1</xdr:row>
      <xdr:rowOff>103367</xdr:rowOff>
    </xdr:from>
    <xdr:to>
      <xdr:col>9</xdr:col>
      <xdr:colOff>123525</xdr:colOff>
      <xdr:row>3</xdr:row>
      <xdr:rowOff>10427</xdr:rowOff>
    </xdr:to>
    <xdr:sp macro="" textlink="">
      <xdr:nvSpPr>
        <xdr:cNvPr id="6" name="Text Box 8">
          <a:extLst>
            <a:ext uri="{FF2B5EF4-FFF2-40B4-BE49-F238E27FC236}">
              <a16:creationId xmlns:a16="http://schemas.microsoft.com/office/drawing/2014/main" id="{00000000-0008-0000-0100-000006000000}"/>
            </a:ext>
          </a:extLst>
        </xdr:cNvPr>
        <xdr:cNvSpPr txBox="1">
          <a:spLocks noChangeArrowheads="1"/>
        </xdr:cNvSpPr>
      </xdr:nvSpPr>
      <xdr:spPr bwMode="auto">
        <a:xfrm>
          <a:off x="5437996" y="284522"/>
          <a:ext cx="1517650" cy="26936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fr-FR"/>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fr-FR" sz="1200" b="1">
              <a:solidFill>
                <a:srgbClr val="FF0000"/>
              </a:solidFill>
            </a:rPr>
            <a:t>Barre des</a:t>
          </a:r>
          <a:r>
            <a:rPr lang="fr-FR" sz="1200" b="1" baseline="0">
              <a:solidFill>
                <a:srgbClr val="FF0000"/>
              </a:solidFill>
            </a:rPr>
            <a:t> </a:t>
          </a:r>
          <a:r>
            <a:rPr lang="fr-FR" sz="1200" b="1">
              <a:solidFill>
                <a:srgbClr val="FF0000"/>
              </a:solidFill>
            </a:rPr>
            <a:t>outils</a:t>
          </a:r>
        </a:p>
      </xdr:txBody>
    </xdr:sp>
    <xdr:clientData/>
  </xdr:twoCellAnchor>
  <xdr:twoCellAnchor>
    <xdr:from>
      <xdr:col>4</xdr:col>
      <xdr:colOff>708294</xdr:colOff>
      <xdr:row>21</xdr:row>
      <xdr:rowOff>175165</xdr:rowOff>
    </xdr:from>
    <xdr:to>
      <xdr:col>8</xdr:col>
      <xdr:colOff>172529</xdr:colOff>
      <xdr:row>26</xdr:row>
      <xdr:rowOff>77637</xdr:rowOff>
    </xdr:to>
    <xdr:sp macro="" textlink="">
      <xdr:nvSpPr>
        <xdr:cNvPr id="8" name="Text Box 10">
          <a:extLst>
            <a:ext uri="{FF2B5EF4-FFF2-40B4-BE49-F238E27FC236}">
              <a16:creationId xmlns:a16="http://schemas.microsoft.com/office/drawing/2014/main" id="{00000000-0008-0000-0100-000008000000}"/>
            </a:ext>
          </a:extLst>
        </xdr:cNvPr>
        <xdr:cNvSpPr txBox="1">
          <a:spLocks noChangeArrowheads="1"/>
        </xdr:cNvSpPr>
      </xdr:nvSpPr>
      <xdr:spPr bwMode="auto">
        <a:xfrm>
          <a:off x="3744792" y="3979414"/>
          <a:ext cx="2500733" cy="80824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oAutofit/>
        </a:bodyPr>
        <a:lstStyle>
          <a:defPPr>
            <a:defRPr lang="fr-FR"/>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fr-FR" sz="1200" b="1">
            <a:solidFill>
              <a:srgbClr val="FF0000"/>
            </a:solidFill>
          </a:endParaRPr>
        </a:p>
      </xdr:txBody>
    </xdr:sp>
    <xdr:clientData/>
  </xdr:twoCellAnchor>
  <xdr:twoCellAnchor>
    <xdr:from>
      <xdr:col>1</xdr:col>
      <xdr:colOff>376477</xdr:colOff>
      <xdr:row>18</xdr:row>
      <xdr:rowOff>83418</xdr:rowOff>
    </xdr:from>
    <xdr:to>
      <xdr:col>3</xdr:col>
      <xdr:colOff>718778</xdr:colOff>
      <xdr:row>19</xdr:row>
      <xdr:rowOff>171632</xdr:rowOff>
    </xdr:to>
    <xdr:sp macro="" textlink="">
      <xdr:nvSpPr>
        <xdr:cNvPr id="9" name="Text Box 11">
          <a:extLst>
            <a:ext uri="{FF2B5EF4-FFF2-40B4-BE49-F238E27FC236}">
              <a16:creationId xmlns:a16="http://schemas.microsoft.com/office/drawing/2014/main" id="{00000000-0008-0000-0100-000009000000}"/>
            </a:ext>
          </a:extLst>
        </xdr:cNvPr>
        <xdr:cNvSpPr txBox="1">
          <a:spLocks noChangeArrowheads="1"/>
        </xdr:cNvSpPr>
      </xdr:nvSpPr>
      <xdr:spPr bwMode="auto">
        <a:xfrm>
          <a:off x="1135602" y="3344203"/>
          <a:ext cx="1860550" cy="26936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fr-FR"/>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fr-FR" sz="1200" b="1">
            <a:solidFill>
              <a:srgbClr val="FF0000"/>
            </a:solidFill>
          </a:endParaRPr>
        </a:p>
      </xdr:txBody>
    </xdr:sp>
    <xdr:clientData/>
  </xdr:twoCellAnchor>
  <xdr:twoCellAnchor>
    <xdr:from>
      <xdr:col>7</xdr:col>
      <xdr:colOff>129398</xdr:colOff>
      <xdr:row>0</xdr:row>
      <xdr:rowOff>0</xdr:rowOff>
    </xdr:from>
    <xdr:to>
      <xdr:col>9</xdr:col>
      <xdr:colOff>306599</xdr:colOff>
      <xdr:row>1</xdr:row>
      <xdr:rowOff>88214</xdr:rowOff>
    </xdr:to>
    <xdr:sp macro="" textlink="">
      <xdr:nvSpPr>
        <xdr:cNvPr id="15" name="Text Box 7">
          <a:extLst>
            <a:ext uri="{FF2B5EF4-FFF2-40B4-BE49-F238E27FC236}">
              <a16:creationId xmlns:a16="http://schemas.microsoft.com/office/drawing/2014/main" id="{00000000-0008-0000-0100-00000F000000}"/>
            </a:ext>
          </a:extLst>
        </xdr:cNvPr>
        <xdr:cNvSpPr txBox="1">
          <a:spLocks noChangeArrowheads="1"/>
        </xdr:cNvSpPr>
      </xdr:nvSpPr>
      <xdr:spPr bwMode="auto">
        <a:xfrm>
          <a:off x="5443270" y="0"/>
          <a:ext cx="1695450" cy="26936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fr-FR"/>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fr-FR" sz="1200" b="1">
              <a:solidFill>
                <a:srgbClr val="FF0000"/>
              </a:solidFill>
            </a:rPr>
            <a:t>Barre des menus</a:t>
          </a:r>
        </a:p>
      </xdr:txBody>
    </xdr:sp>
    <xdr:clientData/>
  </xdr:twoCellAnchor>
  <xdr:twoCellAnchor>
    <xdr:from>
      <xdr:col>0</xdr:col>
      <xdr:colOff>0</xdr:colOff>
      <xdr:row>0</xdr:row>
      <xdr:rowOff>17253</xdr:rowOff>
    </xdr:from>
    <xdr:to>
      <xdr:col>0</xdr:col>
      <xdr:colOff>577971</xdr:colOff>
      <xdr:row>0</xdr:row>
      <xdr:rowOff>25879</xdr:rowOff>
    </xdr:to>
    <xdr:sp macro="" textlink="">
      <xdr:nvSpPr>
        <xdr:cNvPr id="16" name="Line 13">
          <a:extLst>
            <a:ext uri="{FF2B5EF4-FFF2-40B4-BE49-F238E27FC236}">
              <a16:creationId xmlns:a16="http://schemas.microsoft.com/office/drawing/2014/main" id="{00000000-0008-0000-0100-000010000000}"/>
            </a:ext>
          </a:extLst>
        </xdr:cNvPr>
        <xdr:cNvSpPr>
          <a:spLocks noChangeShapeType="1"/>
        </xdr:cNvSpPr>
      </xdr:nvSpPr>
      <xdr:spPr bwMode="auto">
        <a:xfrm flipH="1">
          <a:off x="0" y="17253"/>
          <a:ext cx="577971" cy="8626"/>
        </a:xfrm>
        <a:prstGeom prst="line">
          <a:avLst/>
        </a:prstGeom>
        <a:ln>
          <a:headEnd/>
          <a:tailEnd type="triangle" w="med" len="med"/>
        </a:ln>
      </xdr:spPr>
      <xdr:style>
        <a:lnRef idx="3">
          <a:schemeClr val="accent1"/>
        </a:lnRef>
        <a:fillRef idx="0">
          <a:schemeClr val="accent1"/>
        </a:fillRef>
        <a:effectRef idx="2">
          <a:schemeClr val="accent1"/>
        </a:effectRef>
        <a:fontRef idx="minor">
          <a:schemeClr val="tx1"/>
        </a:fontRef>
      </xdr:style>
      <xdr:txBody>
        <a:bodyPr wrap="square"/>
        <a:lstStyle>
          <a:defPPr>
            <a:defRPr lang="fr-FR"/>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fr-CA"/>
        </a:p>
      </xdr:txBody>
    </xdr:sp>
    <xdr:clientData/>
  </xdr:twoCellAnchor>
  <xdr:twoCellAnchor>
    <xdr:from>
      <xdr:col>1</xdr:col>
      <xdr:colOff>526210</xdr:colOff>
      <xdr:row>20</xdr:row>
      <xdr:rowOff>43133</xdr:rowOff>
    </xdr:from>
    <xdr:to>
      <xdr:col>4</xdr:col>
      <xdr:colOff>69010</xdr:colOff>
      <xdr:row>26</xdr:row>
      <xdr:rowOff>138024</xdr:rowOff>
    </xdr:to>
    <xdr:sp macro="" textlink="">
      <xdr:nvSpPr>
        <xdr:cNvPr id="19" name="Bulle ronde 18">
          <a:extLst>
            <a:ext uri="{FF2B5EF4-FFF2-40B4-BE49-F238E27FC236}">
              <a16:creationId xmlns:a16="http://schemas.microsoft.com/office/drawing/2014/main" id="{00000000-0008-0000-0100-000013000000}"/>
            </a:ext>
          </a:extLst>
        </xdr:cNvPr>
        <xdr:cNvSpPr/>
      </xdr:nvSpPr>
      <xdr:spPr>
        <a:xfrm>
          <a:off x="1285335" y="3666227"/>
          <a:ext cx="1820173" cy="1181820"/>
        </a:xfrm>
        <a:prstGeom prst="wedgeEllipseCallout">
          <a:avLst>
            <a:gd name="adj1" fmla="val -51639"/>
            <a:gd name="adj2" fmla="val 110675"/>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200" b="1">
              <a:solidFill>
                <a:srgbClr val="FF0000"/>
              </a:solidFill>
              <a:effectLst/>
              <a:latin typeface="Arial" pitchFamily="34" charset="0"/>
              <a:ea typeface="+mn-ea"/>
              <a:cs typeface="Arial" pitchFamily="34" charset="0"/>
            </a:rPr>
            <a:t>Onglet (sélection des </a:t>
          </a:r>
          <a:endParaRPr lang="fr-CA" sz="1200">
            <a:solidFill>
              <a:srgbClr val="FF0000"/>
            </a:solidFill>
            <a:effectLst/>
            <a:latin typeface="Arial" pitchFamily="34" charset="0"/>
            <a:cs typeface="Arial" pitchFamily="34" charset="0"/>
          </a:endParaRPr>
        </a:p>
        <a:p>
          <a:r>
            <a:rPr lang="fr-FR" sz="1200" b="1">
              <a:solidFill>
                <a:srgbClr val="FF0000"/>
              </a:solidFill>
              <a:effectLst/>
              <a:latin typeface="Arial" pitchFamily="34" charset="0"/>
              <a:ea typeface="+mn-ea"/>
              <a:cs typeface="Arial" pitchFamily="34" charset="0"/>
            </a:rPr>
            <a:t>feuilles de calcul)</a:t>
          </a:r>
          <a:endParaRPr lang="fr-CA" sz="1200">
            <a:solidFill>
              <a:srgbClr val="FF0000"/>
            </a:solidFill>
            <a:effectLst/>
            <a:latin typeface="Arial" pitchFamily="34" charset="0"/>
            <a:cs typeface="Arial" pitchFamily="34" charset="0"/>
          </a:endParaRPr>
        </a:p>
        <a:p>
          <a:pPr algn="l"/>
          <a:endParaRPr lang="fr-CA" sz="1200">
            <a:solidFill>
              <a:srgbClr val="FF0000"/>
            </a:solidFill>
            <a:latin typeface="Arial" pitchFamily="34" charset="0"/>
            <a:cs typeface="Arial" pitchFamily="34" charset="0"/>
          </a:endParaRPr>
        </a:p>
      </xdr:txBody>
    </xdr:sp>
    <xdr:clientData/>
  </xdr:twoCellAnchor>
  <xdr:twoCellAnchor>
    <xdr:from>
      <xdr:col>2</xdr:col>
      <xdr:colOff>526212</xdr:colOff>
      <xdr:row>10</xdr:row>
      <xdr:rowOff>172531</xdr:rowOff>
    </xdr:from>
    <xdr:to>
      <xdr:col>5</xdr:col>
      <xdr:colOff>681485</xdr:colOff>
      <xdr:row>17</xdr:row>
      <xdr:rowOff>86268</xdr:rowOff>
    </xdr:to>
    <xdr:sp macro="" textlink="">
      <xdr:nvSpPr>
        <xdr:cNvPr id="23" name="Bulle ronde 22">
          <a:extLst>
            <a:ext uri="{FF2B5EF4-FFF2-40B4-BE49-F238E27FC236}">
              <a16:creationId xmlns:a16="http://schemas.microsoft.com/office/drawing/2014/main" id="{00000000-0008-0000-0100-000017000000}"/>
            </a:ext>
          </a:extLst>
        </xdr:cNvPr>
        <xdr:cNvSpPr/>
      </xdr:nvSpPr>
      <xdr:spPr>
        <a:xfrm>
          <a:off x="2044461" y="1984078"/>
          <a:ext cx="2432647" cy="1181820"/>
        </a:xfrm>
        <a:prstGeom prst="wedgeEllipseCallout">
          <a:avLst>
            <a:gd name="adj1" fmla="val -73647"/>
            <a:gd name="adj2" fmla="val 337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200" b="1">
              <a:solidFill>
                <a:srgbClr val="FF0000"/>
              </a:solidFill>
              <a:effectLst/>
              <a:latin typeface="Arial" pitchFamily="34" charset="0"/>
              <a:ea typeface="+mn-ea"/>
              <a:cs typeface="Arial" pitchFamily="34" charset="0"/>
            </a:rPr>
            <a:t>Cellule de calcul B10</a:t>
          </a:r>
          <a:endParaRPr lang="fr-CA" sz="1200">
            <a:solidFill>
              <a:srgbClr val="FF0000"/>
            </a:solidFill>
            <a:effectLst/>
            <a:latin typeface="Arial" pitchFamily="34" charset="0"/>
            <a:cs typeface="Arial" pitchFamily="34" charset="0"/>
          </a:endParaRPr>
        </a:p>
        <a:p>
          <a:r>
            <a:rPr lang="fr-FR" sz="1200" b="1" baseline="0">
              <a:solidFill>
                <a:srgbClr val="FF0000"/>
              </a:solidFill>
              <a:effectLst/>
              <a:latin typeface="Arial" pitchFamily="34" charset="0"/>
              <a:ea typeface="+mn-ea"/>
              <a:cs typeface="Arial" pitchFamily="34" charset="0"/>
            </a:rPr>
            <a:t>(</a:t>
          </a:r>
          <a:r>
            <a:rPr lang="fr-FR" sz="1200" b="1">
              <a:solidFill>
                <a:srgbClr val="FF0000"/>
              </a:solidFill>
              <a:effectLst/>
              <a:latin typeface="Arial" pitchFamily="34" charset="0"/>
              <a:ea typeface="+mn-ea"/>
              <a:cs typeface="Arial" pitchFamily="34" charset="0"/>
            </a:rPr>
            <a:t>intersection</a:t>
          </a:r>
          <a:r>
            <a:rPr lang="fr-FR" sz="1200" b="1" baseline="0">
              <a:solidFill>
                <a:srgbClr val="FF0000"/>
              </a:solidFill>
              <a:effectLst/>
              <a:latin typeface="Arial" pitchFamily="34" charset="0"/>
              <a:ea typeface="+mn-ea"/>
              <a:cs typeface="Arial" pitchFamily="34" charset="0"/>
            </a:rPr>
            <a:t> entre la colonne B et la rangée  10)</a:t>
          </a:r>
          <a:endParaRPr lang="fr-CA" sz="1200">
            <a:solidFill>
              <a:srgbClr val="FF0000"/>
            </a:solidFill>
            <a:effectLst/>
            <a:latin typeface="Arial" pitchFamily="34" charset="0"/>
            <a:cs typeface="Arial" pitchFamily="34" charset="0"/>
          </a:endParaRPr>
        </a:p>
        <a:p>
          <a:pPr algn="l"/>
          <a:endParaRPr lang="fr-CA" sz="1200">
            <a:solidFill>
              <a:srgbClr val="FF0000"/>
            </a:solidFill>
            <a:latin typeface="Arial" pitchFamily="34" charset="0"/>
            <a:cs typeface="Arial" pitchFamily="34" charset="0"/>
          </a:endParaRPr>
        </a:p>
      </xdr:txBody>
    </xdr:sp>
    <xdr:clientData/>
  </xdr:twoCellAnchor>
  <xdr:twoCellAnchor>
    <xdr:from>
      <xdr:col>6</xdr:col>
      <xdr:colOff>422694</xdr:colOff>
      <xdr:row>6</xdr:row>
      <xdr:rowOff>103517</xdr:rowOff>
    </xdr:from>
    <xdr:to>
      <xdr:col>9</xdr:col>
      <xdr:colOff>577967</xdr:colOff>
      <xdr:row>9</xdr:row>
      <xdr:rowOff>25880</xdr:rowOff>
    </xdr:to>
    <xdr:sp macro="" textlink="">
      <xdr:nvSpPr>
        <xdr:cNvPr id="24" name="Bulle ronde 23">
          <a:extLst>
            <a:ext uri="{FF2B5EF4-FFF2-40B4-BE49-F238E27FC236}">
              <a16:creationId xmlns:a16="http://schemas.microsoft.com/office/drawing/2014/main" id="{00000000-0008-0000-0100-000018000000}"/>
            </a:ext>
          </a:extLst>
        </xdr:cNvPr>
        <xdr:cNvSpPr/>
      </xdr:nvSpPr>
      <xdr:spPr>
        <a:xfrm>
          <a:off x="4977441" y="1190445"/>
          <a:ext cx="2432647" cy="465827"/>
        </a:xfrm>
        <a:prstGeom prst="wedgeEllipseCallout">
          <a:avLst>
            <a:gd name="adj1" fmla="val -39959"/>
            <a:gd name="adj2" fmla="val -96665"/>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CA" sz="1200" b="1">
              <a:solidFill>
                <a:srgbClr val="FF0000"/>
              </a:solidFill>
              <a:effectLst/>
              <a:latin typeface="Arial" pitchFamily="34" charset="0"/>
              <a:ea typeface="+mn-ea"/>
              <a:cs typeface="Arial" pitchFamily="34" charset="0"/>
            </a:rPr>
            <a:t>Barre</a:t>
          </a:r>
          <a:r>
            <a:rPr lang="fr-CA" sz="1200" b="1" baseline="0">
              <a:solidFill>
                <a:srgbClr val="FF0000"/>
              </a:solidFill>
              <a:effectLst/>
              <a:latin typeface="Arial" pitchFamily="34" charset="0"/>
              <a:ea typeface="+mn-ea"/>
              <a:cs typeface="Arial" pitchFamily="34" charset="0"/>
            </a:rPr>
            <a:t> de formule</a:t>
          </a:r>
          <a:endParaRPr lang="fr-CA" sz="1200">
            <a:solidFill>
              <a:srgbClr val="FF0000"/>
            </a:solidFill>
            <a:effectLst/>
            <a:latin typeface="Arial" pitchFamily="34" charset="0"/>
            <a:cs typeface="Arial" pitchFamily="34" charset="0"/>
          </a:endParaRPr>
        </a:p>
        <a:p>
          <a:pPr algn="l"/>
          <a:endParaRPr lang="fr-CA" sz="1200">
            <a:solidFill>
              <a:srgbClr val="FF0000"/>
            </a:solidFill>
            <a:latin typeface="Arial" pitchFamily="34" charset="0"/>
            <a:cs typeface="Arial" pitchFamily="34" charset="0"/>
          </a:endParaRPr>
        </a:p>
      </xdr:txBody>
    </xdr:sp>
    <xdr:clientData/>
  </xdr:twoCellAnchor>
  <xdr:twoCellAnchor>
    <xdr:from>
      <xdr:col>10</xdr:col>
      <xdr:colOff>194734</xdr:colOff>
      <xdr:row>21</xdr:row>
      <xdr:rowOff>118532</xdr:rowOff>
    </xdr:from>
    <xdr:to>
      <xdr:col>13</xdr:col>
      <xdr:colOff>93133</xdr:colOff>
      <xdr:row>27</xdr:row>
      <xdr:rowOff>171411</xdr:rowOff>
    </xdr:to>
    <xdr:sp macro="" textlink="">
      <xdr:nvSpPr>
        <xdr:cNvPr id="12" name="Bulle ronde 18">
          <a:extLst>
            <a:ext uri="{FF2B5EF4-FFF2-40B4-BE49-F238E27FC236}">
              <a16:creationId xmlns:a16="http://schemas.microsoft.com/office/drawing/2014/main" id="{00000000-0008-0000-0100-00000C000000}"/>
            </a:ext>
          </a:extLst>
        </xdr:cNvPr>
        <xdr:cNvSpPr/>
      </xdr:nvSpPr>
      <xdr:spPr>
        <a:xfrm>
          <a:off x="8153401" y="4030132"/>
          <a:ext cx="2285999" cy="1170479"/>
        </a:xfrm>
        <a:prstGeom prst="wedgeEllipseCallout">
          <a:avLst>
            <a:gd name="adj1" fmla="val 23800"/>
            <a:gd name="adj2" fmla="val 105088"/>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200" b="1">
              <a:solidFill>
                <a:srgbClr val="FF0000"/>
              </a:solidFill>
              <a:effectLst/>
              <a:latin typeface="Arial" pitchFamily="34" charset="0"/>
              <a:ea typeface="+mn-ea"/>
              <a:cs typeface="Arial" pitchFamily="34" charset="0"/>
            </a:rPr>
            <a:t>Barre de défilement pour se déplacer rapidement dans la feuille</a:t>
          </a:r>
          <a:endParaRPr lang="fr-CA" sz="1200">
            <a:solidFill>
              <a:srgbClr val="FF0000"/>
            </a:solidFill>
            <a:latin typeface="Arial" pitchFamily="34" charset="0"/>
            <a:cs typeface="Arial" pitchFamily="34" charset="0"/>
          </a:endParaRPr>
        </a:p>
      </xdr:txBody>
    </xdr:sp>
    <xdr:clientData/>
  </xdr:twoCellAnchor>
  <xdr:twoCellAnchor>
    <xdr:from>
      <xdr:col>11</xdr:col>
      <xdr:colOff>143934</xdr:colOff>
      <xdr:row>12</xdr:row>
      <xdr:rowOff>101919</xdr:rowOff>
    </xdr:from>
    <xdr:to>
      <xdr:col>14</xdr:col>
      <xdr:colOff>127000</xdr:colOff>
      <xdr:row>19</xdr:row>
      <xdr:rowOff>76200</xdr:rowOff>
    </xdr:to>
    <xdr:sp macro="" textlink="">
      <xdr:nvSpPr>
        <xdr:cNvPr id="13" name="Bulle ronde 18">
          <a:extLst>
            <a:ext uri="{FF2B5EF4-FFF2-40B4-BE49-F238E27FC236}">
              <a16:creationId xmlns:a16="http://schemas.microsoft.com/office/drawing/2014/main" id="{00000000-0008-0000-0100-00000D000000}"/>
            </a:ext>
          </a:extLst>
        </xdr:cNvPr>
        <xdr:cNvSpPr/>
      </xdr:nvSpPr>
      <xdr:spPr>
        <a:xfrm>
          <a:off x="8898467" y="2337119"/>
          <a:ext cx="2370666" cy="1278148"/>
        </a:xfrm>
        <a:prstGeom prst="wedgeEllipseCallout">
          <a:avLst>
            <a:gd name="adj1" fmla="val 63712"/>
            <a:gd name="adj2" fmla="val -8065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200" b="1">
              <a:solidFill>
                <a:srgbClr val="FF0000"/>
              </a:solidFill>
              <a:effectLst/>
              <a:latin typeface="Arial" pitchFamily="34" charset="0"/>
              <a:ea typeface="+mn-ea"/>
              <a:cs typeface="Arial" pitchFamily="34" charset="0"/>
            </a:rPr>
            <a:t>Barre de défilement pour se déplacer rapidement dans la feuille</a:t>
          </a:r>
          <a:endParaRPr lang="fr-CA" sz="120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198120</xdr:colOff>
          <xdr:row>8</xdr:row>
          <xdr:rowOff>76200</xdr:rowOff>
        </xdr:from>
        <xdr:to>
          <xdr:col>1</xdr:col>
          <xdr:colOff>518160</xdr:colOff>
          <xdr:row>9</xdr:row>
          <xdr:rowOff>99060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300-0000029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CA" sz="1000" b="0" i="0" u="none" strike="noStrike" baseline="0">
                  <a:solidFill>
                    <a:srgbClr val="000000"/>
                  </a:solidFill>
                  <a:latin typeface="Arial"/>
                  <a:cs typeface="Arial"/>
                </a:rPr>
                <a:t>Corrigé</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198120</xdr:colOff>
          <xdr:row>10</xdr:row>
          <xdr:rowOff>22860</xdr:rowOff>
        </xdr:from>
        <xdr:to>
          <xdr:col>1</xdr:col>
          <xdr:colOff>518160</xdr:colOff>
          <xdr:row>11</xdr:row>
          <xdr:rowOff>45720</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0300-0000039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CA" sz="1000" b="0" i="0" u="none" strike="noStrike" baseline="0">
                  <a:solidFill>
                    <a:srgbClr val="000000"/>
                  </a:solidFill>
                  <a:latin typeface="Arial"/>
                  <a:cs typeface="Arial"/>
                </a:rPr>
                <a:t>Nouvel exercice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259080</xdr:colOff>
          <xdr:row>8</xdr:row>
          <xdr:rowOff>83820</xdr:rowOff>
        </xdr:from>
        <xdr:to>
          <xdr:col>4</xdr:col>
          <xdr:colOff>571500</xdr:colOff>
          <xdr:row>9</xdr:row>
          <xdr:rowOff>106680</xdr:rowOff>
        </xdr:to>
        <xdr:sp macro="" textlink="">
          <xdr:nvSpPr>
            <xdr:cNvPr id="39940" name="Button 4" hidden="1">
              <a:extLst>
                <a:ext uri="{63B3BB69-23CF-44E3-9099-C40C66FF867C}">
                  <a14:compatExt spid="_x0000_s39940"/>
                </a:ext>
                <a:ext uri="{FF2B5EF4-FFF2-40B4-BE49-F238E27FC236}">
                  <a16:creationId xmlns:a16="http://schemas.microsoft.com/office/drawing/2014/main" id="{00000000-0008-0000-0300-0000049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CA" sz="1000" b="0" i="0" u="none" strike="noStrike" baseline="0">
                  <a:solidFill>
                    <a:srgbClr val="000000"/>
                  </a:solidFill>
                  <a:latin typeface="Arial"/>
                  <a:cs typeface="Arial"/>
                </a:rPr>
                <a:t>Corrigé</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251460</xdr:colOff>
          <xdr:row>10</xdr:row>
          <xdr:rowOff>22860</xdr:rowOff>
        </xdr:from>
        <xdr:to>
          <xdr:col>4</xdr:col>
          <xdr:colOff>563880</xdr:colOff>
          <xdr:row>11</xdr:row>
          <xdr:rowOff>45720</xdr:rowOff>
        </xdr:to>
        <xdr:sp macro="" textlink="">
          <xdr:nvSpPr>
            <xdr:cNvPr id="39941" name="Button 5" hidden="1">
              <a:extLst>
                <a:ext uri="{63B3BB69-23CF-44E3-9099-C40C66FF867C}">
                  <a14:compatExt spid="_x0000_s39941"/>
                </a:ext>
                <a:ext uri="{FF2B5EF4-FFF2-40B4-BE49-F238E27FC236}">
                  <a16:creationId xmlns:a16="http://schemas.microsoft.com/office/drawing/2014/main" id="{00000000-0008-0000-0300-0000059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CA" sz="1000" b="0" i="0" u="none" strike="noStrike" baseline="0">
                  <a:solidFill>
                    <a:srgbClr val="000000"/>
                  </a:solidFill>
                  <a:latin typeface="Arial"/>
                  <a:cs typeface="Arial"/>
                </a:rPr>
                <a:t>Nouvel exercice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251460</xdr:colOff>
          <xdr:row>8</xdr:row>
          <xdr:rowOff>76200</xdr:rowOff>
        </xdr:from>
        <xdr:to>
          <xdr:col>7</xdr:col>
          <xdr:colOff>563880</xdr:colOff>
          <xdr:row>9</xdr:row>
          <xdr:rowOff>99060</xdr:rowOff>
        </xdr:to>
        <xdr:sp macro="" textlink="">
          <xdr:nvSpPr>
            <xdr:cNvPr id="39942" name="Button 6" hidden="1">
              <a:extLst>
                <a:ext uri="{63B3BB69-23CF-44E3-9099-C40C66FF867C}">
                  <a14:compatExt spid="_x0000_s39942"/>
                </a:ext>
                <a:ext uri="{FF2B5EF4-FFF2-40B4-BE49-F238E27FC236}">
                  <a16:creationId xmlns:a16="http://schemas.microsoft.com/office/drawing/2014/main" id="{00000000-0008-0000-0300-0000069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CA" sz="1000" b="0" i="0" u="none" strike="noStrike" baseline="0">
                  <a:solidFill>
                    <a:srgbClr val="000000"/>
                  </a:solidFill>
                  <a:latin typeface="Arial"/>
                  <a:cs typeface="Arial"/>
                </a:rPr>
                <a:t>Corrigé</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259080</xdr:colOff>
          <xdr:row>10</xdr:row>
          <xdr:rowOff>38100</xdr:rowOff>
        </xdr:from>
        <xdr:to>
          <xdr:col>7</xdr:col>
          <xdr:colOff>571500</xdr:colOff>
          <xdr:row>11</xdr:row>
          <xdr:rowOff>53340</xdr:rowOff>
        </xdr:to>
        <xdr:sp macro="" textlink="">
          <xdr:nvSpPr>
            <xdr:cNvPr id="39943" name="Button 7" hidden="1">
              <a:extLst>
                <a:ext uri="{63B3BB69-23CF-44E3-9099-C40C66FF867C}">
                  <a14:compatExt spid="_x0000_s39943"/>
                </a:ext>
                <a:ext uri="{FF2B5EF4-FFF2-40B4-BE49-F238E27FC236}">
                  <a16:creationId xmlns:a16="http://schemas.microsoft.com/office/drawing/2014/main" id="{00000000-0008-0000-0300-0000079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fr-CA" sz="1000" b="0" i="0" u="none" strike="noStrike" baseline="0">
                  <a:solidFill>
                    <a:srgbClr val="000000"/>
                  </a:solidFill>
                  <a:latin typeface="Arial"/>
                  <a:cs typeface="Arial"/>
                </a:rPr>
                <a:t>Nouvel exercice</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8893</xdr:colOff>
      <xdr:row>43</xdr:row>
      <xdr:rowOff>195651</xdr:rowOff>
    </xdr:from>
    <xdr:to>
      <xdr:col>35</xdr:col>
      <xdr:colOff>0</xdr:colOff>
      <xdr:row>70</xdr:row>
      <xdr:rowOff>177863</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359434</xdr:colOff>
      <xdr:row>65</xdr:row>
      <xdr:rowOff>155754</xdr:rowOff>
    </xdr:from>
    <xdr:to>
      <xdr:col>31</xdr:col>
      <xdr:colOff>263586</xdr:colOff>
      <xdr:row>65</xdr:row>
      <xdr:rowOff>155754</xdr:rowOff>
    </xdr:to>
    <xdr:cxnSp macro="">
      <xdr:nvCxnSpPr>
        <xdr:cNvPr id="3" name="Connecteur droit 2">
          <a:extLst>
            <a:ext uri="{FF2B5EF4-FFF2-40B4-BE49-F238E27FC236}">
              <a16:creationId xmlns:a16="http://schemas.microsoft.com/office/drawing/2014/main" id="{00000000-0008-0000-0A00-000003000000}"/>
            </a:ext>
          </a:extLst>
        </xdr:cNvPr>
        <xdr:cNvCxnSpPr/>
      </xdr:nvCxnSpPr>
      <xdr:spPr>
        <a:xfrm>
          <a:off x="1350034" y="12782094"/>
          <a:ext cx="9573932" cy="0"/>
        </a:xfrm>
        <a:prstGeom prst="line">
          <a:avLst/>
        </a:prstGeom>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349260</xdr:colOff>
      <xdr:row>45</xdr:row>
      <xdr:rowOff>88933</xdr:rowOff>
    </xdr:from>
    <xdr:to>
      <xdr:col>4</xdr:col>
      <xdr:colOff>349261</xdr:colOff>
      <xdr:row>65</xdr:row>
      <xdr:rowOff>160078</xdr:rowOff>
    </xdr:to>
    <xdr:cxnSp macro="">
      <xdr:nvCxnSpPr>
        <xdr:cNvPr id="4" name="Connecteur droit 3">
          <a:extLst>
            <a:ext uri="{FF2B5EF4-FFF2-40B4-BE49-F238E27FC236}">
              <a16:creationId xmlns:a16="http://schemas.microsoft.com/office/drawing/2014/main" id="{00000000-0008-0000-0A00-000004000000}"/>
            </a:ext>
          </a:extLst>
        </xdr:cNvPr>
        <xdr:cNvCxnSpPr/>
      </xdr:nvCxnSpPr>
      <xdr:spPr>
        <a:xfrm flipV="1">
          <a:off x="1339860" y="8752873"/>
          <a:ext cx="1" cy="4033545"/>
        </a:xfrm>
        <a:prstGeom prst="line">
          <a:avLst/>
        </a:prstGeom>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313688</xdr:colOff>
      <xdr:row>53</xdr:row>
      <xdr:rowOff>153744</xdr:rowOff>
    </xdr:from>
    <xdr:to>
      <xdr:col>21</xdr:col>
      <xdr:colOff>78422</xdr:colOff>
      <xdr:row>63</xdr:row>
      <xdr:rowOff>169915</xdr:rowOff>
    </xdr:to>
    <xdr:sp macro="" textlink="">
      <xdr:nvSpPr>
        <xdr:cNvPr id="5" name="ZoneTexte 4">
          <a:extLst>
            <a:ext uri="{FF2B5EF4-FFF2-40B4-BE49-F238E27FC236}">
              <a16:creationId xmlns:a16="http://schemas.microsoft.com/office/drawing/2014/main" id="{00000000-0008-0000-0A00-000005000000}"/>
            </a:ext>
          </a:extLst>
        </xdr:cNvPr>
        <xdr:cNvSpPr txBox="1"/>
      </xdr:nvSpPr>
      <xdr:spPr>
        <a:xfrm>
          <a:off x="4885688" y="10402644"/>
          <a:ext cx="2271714" cy="1997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2000" b="1">
              <a:solidFill>
                <a:srgbClr val="00FF00"/>
              </a:solidFill>
              <a:latin typeface="Arial" pitchFamily="34" charset="0"/>
              <a:cs typeface="Arial" pitchFamily="34" charset="0"/>
            </a:rPr>
            <a:t>Normal</a:t>
          </a:r>
        </a:p>
        <a:p>
          <a:pPr algn="ctr"/>
          <a:endParaRPr lang="fr-CA" sz="2000" b="1">
            <a:solidFill>
              <a:srgbClr val="00FF00"/>
            </a:solidFill>
            <a:latin typeface="Arial" pitchFamily="34" charset="0"/>
            <a:cs typeface="Arial" pitchFamily="34" charset="0"/>
          </a:endParaRPr>
        </a:p>
        <a:p>
          <a:pPr algn="ctr"/>
          <a:r>
            <a:rPr lang="fr-CA" sz="2000" b="0">
              <a:solidFill>
                <a:srgbClr val="00FF00"/>
              </a:solidFill>
              <a:latin typeface="Arial" pitchFamily="34" charset="0"/>
              <a:cs typeface="Arial" pitchFamily="34" charset="0"/>
            </a:rPr>
            <a:t>Beaucoup d'individus</a:t>
          </a:r>
        </a:p>
        <a:p>
          <a:pPr algn="ctr"/>
          <a:endParaRPr lang="fr-CA" sz="2000" b="0">
            <a:solidFill>
              <a:srgbClr val="00FF00"/>
            </a:solidFill>
            <a:latin typeface="Arial" pitchFamily="34" charset="0"/>
            <a:cs typeface="Arial" pitchFamily="34" charset="0"/>
          </a:endParaRPr>
        </a:p>
        <a:p>
          <a:pPr algn="ctr"/>
          <a:r>
            <a:rPr lang="fr-CA" sz="2000" b="1">
              <a:solidFill>
                <a:srgbClr val="00FF00"/>
              </a:solidFill>
              <a:latin typeface="Arial" pitchFamily="34" charset="0"/>
              <a:cs typeface="Arial" pitchFamily="34" charset="0"/>
            </a:rPr>
            <a:t>"Homme</a:t>
          </a:r>
          <a:r>
            <a:rPr lang="fr-CA" sz="2000" b="1" baseline="0">
              <a:solidFill>
                <a:srgbClr val="00FF00"/>
              </a:solidFill>
              <a:latin typeface="Arial" pitchFamily="34" charset="0"/>
              <a:cs typeface="Arial" pitchFamily="34" charset="0"/>
            </a:rPr>
            <a:t> moyen"</a:t>
          </a:r>
          <a:endParaRPr lang="fr-CA" sz="2000" b="1">
            <a:solidFill>
              <a:srgbClr val="00FF00"/>
            </a:solidFill>
            <a:latin typeface="Arial" pitchFamily="34" charset="0"/>
            <a:cs typeface="Arial" pitchFamily="34" charset="0"/>
          </a:endParaRPr>
        </a:p>
      </xdr:txBody>
    </xdr:sp>
    <xdr:clientData/>
  </xdr:twoCellAnchor>
  <xdr:twoCellAnchor>
    <xdr:from>
      <xdr:col>21</xdr:col>
      <xdr:colOff>129555</xdr:colOff>
      <xdr:row>61</xdr:row>
      <xdr:rowOff>157538</xdr:rowOff>
    </xdr:from>
    <xdr:to>
      <xdr:col>25</xdr:col>
      <xdr:colOff>215660</xdr:colOff>
      <xdr:row>65</xdr:row>
      <xdr:rowOff>91839</xdr:rowOff>
    </xdr:to>
    <xdr:sp macro="" textlink="">
      <xdr:nvSpPr>
        <xdr:cNvPr id="6" name="ZoneTexte 5">
          <a:extLst>
            <a:ext uri="{FF2B5EF4-FFF2-40B4-BE49-F238E27FC236}">
              <a16:creationId xmlns:a16="http://schemas.microsoft.com/office/drawing/2014/main" id="{00000000-0008-0000-0A00-000006000000}"/>
            </a:ext>
          </a:extLst>
        </xdr:cNvPr>
        <xdr:cNvSpPr txBox="1"/>
      </xdr:nvSpPr>
      <xdr:spPr>
        <a:xfrm>
          <a:off x="7208535" y="11991398"/>
          <a:ext cx="1518665" cy="726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400" b="1">
              <a:solidFill>
                <a:schemeClr val="bg1">
                  <a:lumMod val="50000"/>
                </a:schemeClr>
              </a:solidFill>
              <a:latin typeface="Arial" pitchFamily="34" charset="0"/>
              <a:cs typeface="Arial" pitchFamily="34" charset="0"/>
            </a:rPr>
            <a:t>Surpoids</a:t>
          </a:r>
        </a:p>
        <a:p>
          <a:pPr algn="ctr"/>
          <a:r>
            <a:rPr lang="fr-CA" sz="1400" b="0">
              <a:solidFill>
                <a:schemeClr val="bg1">
                  <a:lumMod val="50000"/>
                </a:schemeClr>
              </a:solidFill>
              <a:latin typeface="Arial" pitchFamily="34" charset="0"/>
              <a:cs typeface="Arial" pitchFamily="34" charset="0"/>
            </a:rPr>
            <a:t>Moins</a:t>
          </a:r>
          <a:r>
            <a:rPr lang="fr-CA" sz="1400" b="0" baseline="0">
              <a:solidFill>
                <a:schemeClr val="bg1">
                  <a:lumMod val="50000"/>
                </a:schemeClr>
              </a:solidFill>
              <a:latin typeface="Arial" pitchFamily="34" charset="0"/>
              <a:cs typeface="Arial" pitchFamily="34" charset="0"/>
            </a:rPr>
            <a:t> </a:t>
          </a:r>
          <a:r>
            <a:rPr lang="fr-CA" sz="1400" b="0">
              <a:solidFill>
                <a:schemeClr val="bg1">
                  <a:lumMod val="50000"/>
                </a:schemeClr>
              </a:solidFill>
              <a:latin typeface="Arial" pitchFamily="34" charset="0"/>
              <a:cs typeface="Arial" pitchFamily="34" charset="0"/>
            </a:rPr>
            <a:t>d'individus</a:t>
          </a:r>
        </a:p>
      </xdr:txBody>
    </xdr:sp>
    <xdr:clientData/>
  </xdr:twoCellAnchor>
  <xdr:twoCellAnchor>
    <xdr:from>
      <xdr:col>27</xdr:col>
      <xdr:colOff>204544</xdr:colOff>
      <xdr:row>64</xdr:row>
      <xdr:rowOff>80037</xdr:rowOff>
    </xdr:from>
    <xdr:to>
      <xdr:col>32</xdr:col>
      <xdr:colOff>293477</xdr:colOff>
      <xdr:row>66</xdr:row>
      <xdr:rowOff>71145</xdr:rowOff>
    </xdr:to>
    <xdr:sp macro="" textlink="">
      <xdr:nvSpPr>
        <xdr:cNvPr id="7" name="ZoneTexte 6">
          <a:extLst>
            <a:ext uri="{FF2B5EF4-FFF2-40B4-BE49-F238E27FC236}">
              <a16:creationId xmlns:a16="http://schemas.microsoft.com/office/drawing/2014/main" id="{00000000-0008-0000-0A00-000007000000}"/>
            </a:ext>
          </a:extLst>
        </xdr:cNvPr>
        <xdr:cNvSpPr txBox="1"/>
      </xdr:nvSpPr>
      <xdr:spPr>
        <a:xfrm>
          <a:off x="9432364" y="12508257"/>
          <a:ext cx="1879633" cy="387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400" b="0">
            <a:solidFill>
              <a:schemeClr val="tx1"/>
            </a:solidFill>
            <a:latin typeface="Arial" pitchFamily="34" charset="0"/>
            <a:cs typeface="Arial" pitchFamily="34" charset="0"/>
          </a:endParaRPr>
        </a:p>
      </xdr:txBody>
    </xdr:sp>
    <xdr:clientData/>
  </xdr:twoCellAnchor>
  <xdr:twoCellAnchor>
    <xdr:from>
      <xdr:col>11</xdr:col>
      <xdr:colOff>125561</xdr:colOff>
      <xdr:row>61</xdr:row>
      <xdr:rowOff>112895</xdr:rowOff>
    </xdr:from>
    <xdr:to>
      <xdr:col>15</xdr:col>
      <xdr:colOff>272299</xdr:colOff>
      <xdr:row>64</xdr:row>
      <xdr:rowOff>141597</xdr:rowOff>
    </xdr:to>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3623141" y="11946755"/>
          <a:ext cx="1579298" cy="623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CA" sz="1400" b="1">
              <a:solidFill>
                <a:srgbClr val="FFFF00"/>
              </a:solidFill>
              <a:latin typeface="Arial" pitchFamily="34" charset="0"/>
              <a:cs typeface="Arial" pitchFamily="34" charset="0"/>
            </a:rPr>
            <a:t>Maigreur</a:t>
          </a:r>
          <a:r>
            <a:rPr lang="fr-CA" sz="1400" b="1" baseline="0">
              <a:solidFill>
                <a:srgbClr val="FFFF00"/>
              </a:solidFill>
              <a:latin typeface="Arial" pitchFamily="34" charset="0"/>
              <a:cs typeface="Arial" pitchFamily="34" charset="0"/>
            </a:rPr>
            <a:t> </a:t>
          </a:r>
        </a:p>
        <a:p>
          <a:pPr marL="0" marR="0" indent="0" algn="ctr" defTabSz="914400" eaLnBrk="1" fontAlgn="auto" latinLnBrk="0" hangingPunct="1">
            <a:lnSpc>
              <a:spcPct val="100000"/>
            </a:lnSpc>
            <a:spcBef>
              <a:spcPts val="0"/>
            </a:spcBef>
            <a:spcAft>
              <a:spcPts val="0"/>
            </a:spcAft>
            <a:buClrTx/>
            <a:buSzTx/>
            <a:buFontTx/>
            <a:buNone/>
            <a:tabLst/>
            <a:defRPr/>
          </a:pPr>
          <a:r>
            <a:rPr lang="fr-CA" sz="1400" b="0" baseline="0">
              <a:solidFill>
                <a:srgbClr val="FFFF00"/>
              </a:solidFill>
              <a:latin typeface="Arial" pitchFamily="34" charset="0"/>
              <a:cs typeface="Arial" pitchFamily="34" charset="0"/>
            </a:rPr>
            <a:t>Moins d'individus</a:t>
          </a:r>
          <a:endParaRPr lang="fr-CA" sz="1400" b="0">
            <a:solidFill>
              <a:srgbClr val="FFFF00"/>
            </a:solidFill>
            <a:latin typeface="Arial" pitchFamily="34" charset="0"/>
            <a:cs typeface="Arial" pitchFamily="34" charset="0"/>
          </a:endParaRPr>
        </a:p>
      </xdr:txBody>
    </xdr:sp>
    <xdr:clientData/>
  </xdr:twoCellAnchor>
  <xdr:twoCellAnchor>
    <xdr:from>
      <xdr:col>14</xdr:col>
      <xdr:colOff>109413</xdr:colOff>
      <xdr:row>65</xdr:row>
      <xdr:rowOff>165736</xdr:rowOff>
    </xdr:from>
    <xdr:to>
      <xdr:col>15</xdr:col>
      <xdr:colOff>324199</xdr:colOff>
      <xdr:row>67</xdr:row>
      <xdr:rowOff>156844</xdr:rowOff>
    </xdr:to>
    <xdr:sp macro="" textlink="">
      <xdr:nvSpPr>
        <xdr:cNvPr id="9" name="ZoneTexte 8">
          <a:extLst>
            <a:ext uri="{FF2B5EF4-FFF2-40B4-BE49-F238E27FC236}">
              <a16:creationId xmlns:a16="http://schemas.microsoft.com/office/drawing/2014/main" id="{00000000-0008-0000-0A00-000009000000}"/>
            </a:ext>
          </a:extLst>
        </xdr:cNvPr>
        <xdr:cNvSpPr txBox="1"/>
      </xdr:nvSpPr>
      <xdr:spPr>
        <a:xfrm>
          <a:off x="4681413" y="12792076"/>
          <a:ext cx="572926" cy="387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400" b="1">
              <a:solidFill>
                <a:schemeClr val="tx2"/>
              </a:solidFill>
              <a:latin typeface="Arial" pitchFamily="34" charset="0"/>
              <a:cs typeface="Arial" pitchFamily="34" charset="0"/>
            </a:rPr>
            <a:t>18,5</a:t>
          </a:r>
        </a:p>
      </xdr:txBody>
    </xdr:sp>
    <xdr:clientData/>
  </xdr:twoCellAnchor>
  <xdr:twoCellAnchor>
    <xdr:from>
      <xdr:col>20</xdr:col>
      <xdr:colOff>364486</xdr:colOff>
      <xdr:row>65</xdr:row>
      <xdr:rowOff>178806</xdr:rowOff>
    </xdr:from>
    <xdr:to>
      <xdr:col>23</xdr:col>
      <xdr:colOff>7411</xdr:colOff>
      <xdr:row>67</xdr:row>
      <xdr:rowOff>169914</xdr:rowOff>
    </xdr:to>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7077706" y="12805146"/>
          <a:ext cx="724965" cy="38734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2"/>
              </a:solidFill>
              <a:effectLst/>
              <a:uLnTx/>
              <a:uFillTx/>
              <a:latin typeface="Arial" pitchFamily="34" charset="0"/>
              <a:ea typeface="+mn-ea"/>
              <a:cs typeface="Arial" pitchFamily="34" charset="0"/>
            </a:rPr>
            <a:t>25,0</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0.67596</cdr:x>
      <cdr:y>0.81713</cdr:y>
    </cdr:from>
    <cdr:to>
      <cdr:x>0.73669</cdr:x>
      <cdr:y>0.88986</cdr:y>
    </cdr:to>
    <cdr:sp macro="" textlink="">
      <cdr:nvSpPr>
        <cdr:cNvPr id="3" name="ZoneTexte 13"/>
        <cdr:cNvSpPr txBox="1"/>
      </cdr:nvSpPr>
      <cdr:spPr>
        <a:xfrm xmlns:a="http://schemas.openxmlformats.org/drawingml/2006/main">
          <a:off x="8245894" y="4599273"/>
          <a:ext cx="740832" cy="40935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fr-CA" sz="1400" b="1" i="0" u="none" strike="noStrike" kern="0" cap="none" spc="0" normalizeH="0" baseline="0" noProof="0">
              <a:ln>
                <a:noFill/>
              </a:ln>
              <a:solidFill>
                <a:schemeClr val="tx2"/>
              </a:solidFill>
              <a:effectLst/>
              <a:uLnTx/>
              <a:uFillTx/>
              <a:latin typeface="Arial" pitchFamily="34" charset="0"/>
              <a:ea typeface="+mn-ea"/>
              <a:cs typeface="Arial" pitchFamily="34" charset="0"/>
            </a:rPr>
            <a:t>30,0</a:t>
          </a:r>
        </a:p>
      </cdr:txBody>
    </cdr:sp>
  </cdr:relSizeAnchor>
  <cdr:relSizeAnchor xmlns:cdr="http://schemas.openxmlformats.org/drawingml/2006/chartDrawing">
    <cdr:from>
      <cdr:x>0.68346</cdr:x>
      <cdr:y>0.72042</cdr:y>
    </cdr:from>
    <cdr:to>
      <cdr:x>0.81964</cdr:x>
      <cdr:y>0.83204</cdr:y>
    </cdr:to>
    <cdr:sp macro="" textlink="">
      <cdr:nvSpPr>
        <cdr:cNvPr id="4" name="ZoneTexte 9"/>
        <cdr:cNvSpPr txBox="1"/>
      </cdr:nvSpPr>
      <cdr:spPr>
        <a:xfrm xmlns:a="http://schemas.openxmlformats.org/drawingml/2006/main">
          <a:off x="8444583" y="3949020"/>
          <a:ext cx="1682590" cy="6118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CA" sz="1400" b="1">
              <a:solidFill>
                <a:schemeClr val="tx1"/>
              </a:solidFill>
              <a:latin typeface="Arial" pitchFamily="34" charset="0"/>
              <a:cs typeface="Arial" pitchFamily="34" charset="0"/>
            </a:rPr>
            <a:t>Obésité</a:t>
          </a:r>
        </a:p>
        <a:p xmlns:a="http://schemas.openxmlformats.org/drawingml/2006/main">
          <a:pPr algn="ctr"/>
          <a:r>
            <a:rPr lang="fr-CA" sz="1400" b="0">
              <a:solidFill>
                <a:schemeClr val="tx1"/>
              </a:solidFill>
              <a:latin typeface="Arial" pitchFamily="34" charset="0"/>
              <a:cs typeface="Arial" pitchFamily="34" charset="0"/>
            </a:rPr>
            <a:t>Peu  d'individus</a:t>
          </a:r>
        </a:p>
      </cdr:txBody>
    </cdr:sp>
  </cdr:relSizeAnchor>
  <cdr:relSizeAnchor xmlns:cdr="http://schemas.openxmlformats.org/drawingml/2006/chartDrawing">
    <cdr:from>
      <cdr:x>0.18784</cdr:x>
      <cdr:y>0.7196</cdr:y>
    </cdr:from>
    <cdr:to>
      <cdr:x>0.31055</cdr:x>
      <cdr:y>0.83616</cdr:y>
    </cdr:to>
    <cdr:sp macro="" textlink="">
      <cdr:nvSpPr>
        <cdr:cNvPr id="5" name="ZoneTexte 11"/>
        <cdr:cNvSpPr txBox="1"/>
      </cdr:nvSpPr>
      <cdr:spPr>
        <a:xfrm xmlns:a="http://schemas.openxmlformats.org/drawingml/2006/main">
          <a:off x="2320860" y="3944526"/>
          <a:ext cx="1516191" cy="63892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CA" sz="1400" b="1">
              <a:solidFill>
                <a:srgbClr val="FF0000"/>
              </a:solidFill>
              <a:latin typeface="Arial" pitchFamily="34" charset="0"/>
              <a:cs typeface="Arial" pitchFamily="34" charset="0"/>
            </a:rPr>
            <a:t>Dénutrition </a:t>
          </a:r>
          <a:r>
            <a:rPr lang="fr-CA" sz="1400" b="1" baseline="0">
              <a:solidFill>
                <a:srgbClr val="FF0000"/>
              </a:solidFill>
              <a:latin typeface="Arial" pitchFamily="34" charset="0"/>
              <a:cs typeface="Arial" pitchFamily="34" charset="0"/>
            </a:rPr>
            <a:t> </a:t>
          </a:r>
          <a:r>
            <a:rPr lang="fr-CA" sz="1400" b="0" baseline="0">
              <a:solidFill>
                <a:srgbClr val="FF0000"/>
              </a:solidFill>
              <a:latin typeface="Arial" pitchFamily="34" charset="0"/>
              <a:cs typeface="Arial" pitchFamily="34" charset="0"/>
            </a:rPr>
            <a:t>Peu d'individus</a:t>
          </a:r>
          <a:endParaRPr lang="fr-CA" sz="1400" b="0">
            <a:solidFill>
              <a:srgbClr val="FF0000"/>
            </a:solidFill>
            <a:latin typeface="Arial" pitchFamily="34" charset="0"/>
            <a:cs typeface="Arial" pitchFamily="34" charset="0"/>
          </a:endParaRPr>
        </a:p>
      </cdr:txBody>
    </cdr:sp>
  </cdr:relSizeAnchor>
  <cdr:relSizeAnchor xmlns:cdr="http://schemas.openxmlformats.org/drawingml/2006/chartDrawing">
    <cdr:from>
      <cdr:x>0.28144</cdr:x>
      <cdr:y>0.81361</cdr:y>
    </cdr:from>
    <cdr:to>
      <cdr:x>0.32889</cdr:x>
      <cdr:y>0.8863</cdr:y>
    </cdr:to>
    <cdr:sp macro="" textlink="">
      <cdr:nvSpPr>
        <cdr:cNvPr id="6" name="ZoneTexte 12"/>
        <cdr:cNvSpPr txBox="1"/>
      </cdr:nvSpPr>
      <cdr:spPr>
        <a:xfrm xmlns:a="http://schemas.openxmlformats.org/drawingml/2006/main">
          <a:off x="3477404" y="4459857"/>
          <a:ext cx="586200" cy="39846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CA" sz="1400" b="1">
              <a:solidFill>
                <a:schemeClr val="tx2"/>
              </a:solidFill>
              <a:latin typeface="Arial" pitchFamily="34" charset="0"/>
              <a:cs typeface="Arial" pitchFamily="34" charset="0"/>
            </a:rPr>
            <a:t>17</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oue2302\OneDrive%20-%20USherbrooke\Documents\Mes%20cours\Analyse%20de%20donn&#233;es%20quantitatives%20I-%20MEV-64925\Atelier%20sur%20Excel\Intro_Excel_f&#233;vrier2007.xls" TargetMode="External"/><Relationship Id="rId1" Type="http://schemas.openxmlformats.org/officeDocument/2006/relationships/externalLinkPath" Target="file:///C:\Users\toue2302\OneDrive%20-%20USherbrooke\Documents\Mes%20cours\Analyse%20de%20donn&#233;es%20quantitatives%20I-%20MEV-64925\Atelier%20sur%20Excel\Intro_Excel_f&#233;vrier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es%20cours\Analyse%20de%20donn&#233;es%20quantitatives%20I-%20MEV-64925\Courbe%20normale-%20Cours%205\Chap%206-%20Courbe%20norma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des matières"/>
      <sheetName val="Introduction"/>
      <sheetName val="Aide"/>
      <sheetName val="Saisie et édition"/>
      <sheetName val="Copier et déplacer"/>
      <sheetName val="Exercice Copier"/>
      <sheetName val="Exercice Déplacer"/>
      <sheetName val="Calculs"/>
      <sheetName val="Exercice Calculs"/>
      <sheetName val="Exercice Fonctions"/>
      <sheetName val="Mise en forme"/>
      <sheetName val="Exercice Mise en forme"/>
      <sheetName val="Base de données"/>
      <sheetName val="Intro_Excel_février2007"/>
    </sheetNames>
    <definedNames>
      <definedName name="NouvelExercice_Calculs1"/>
      <definedName name="NouvelExercice_Calculs2"/>
      <definedName name="NouvelExercice_Calculs3"/>
      <definedName name="Reponse_Ex1Calculs"/>
      <definedName name="Reponse_Ex2Calculs"/>
      <definedName name="Reponse_Ex3Calcul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titre"/>
      <sheetName val="Scores z"/>
      <sheetName val="Scores bruts X"/>
      <sheetName val="Courbe normale - ordonnée"/>
      <sheetName val="Courbe norm- sc. bruts et sc. z"/>
      <sheetName val="Courbe normale - surface (2)"/>
      <sheetName val="Courbe normale - surface (3)"/>
      <sheetName val="Courbe normale - surface (4)"/>
      <sheetName val="Scores z et rangs centiles"/>
      <sheetName val="Dissymétrie et voussure"/>
    </sheetNames>
    <sheetDataSet>
      <sheetData sheetId="0"/>
      <sheetData sheetId="1"/>
      <sheetData sheetId="2"/>
      <sheetData sheetId="3">
        <row r="5">
          <cell r="C5" t="str">
            <v>u</v>
          </cell>
        </row>
        <row r="6">
          <cell r="B6">
            <v>-3</v>
          </cell>
          <cell r="C6">
            <v>4.4318484119380067E-3</v>
          </cell>
        </row>
        <row r="7">
          <cell r="B7">
            <v>-2.9</v>
          </cell>
          <cell r="C7">
            <v>5.9525324197758529E-3</v>
          </cell>
        </row>
        <row r="8">
          <cell r="B8">
            <v>-2.8</v>
          </cell>
          <cell r="C8">
            <v>7.9154515829799668E-3</v>
          </cell>
        </row>
        <row r="9">
          <cell r="B9">
            <v>-2.7</v>
          </cell>
          <cell r="C9">
            <v>1.042093481442259E-2</v>
          </cell>
        </row>
        <row r="10">
          <cell r="B10">
            <v>-2.6</v>
          </cell>
          <cell r="C10">
            <v>1.3582969233685611E-2</v>
          </cell>
        </row>
        <row r="11">
          <cell r="B11">
            <v>-2.5</v>
          </cell>
          <cell r="C11">
            <v>1.7528300493568537E-2</v>
          </cell>
        </row>
        <row r="12">
          <cell r="B12">
            <v>-2.4</v>
          </cell>
          <cell r="C12">
            <v>2.2394530294842896E-2</v>
          </cell>
        </row>
        <row r="13">
          <cell r="B13">
            <v>-2.2999999999999998</v>
          </cell>
          <cell r="C13">
            <v>2.8327037741601183E-2</v>
          </cell>
        </row>
        <row r="14">
          <cell r="B14">
            <v>-2.2000000000000002</v>
          </cell>
          <cell r="C14">
            <v>3.5474592846231418E-2</v>
          </cell>
        </row>
        <row r="15">
          <cell r="B15">
            <v>-2.1</v>
          </cell>
          <cell r="C15">
            <v>4.3983595980427184E-2</v>
          </cell>
        </row>
        <row r="16">
          <cell r="B16">
            <v>-2</v>
          </cell>
          <cell r="C16">
            <v>5.3990966513188049E-2</v>
          </cell>
        </row>
        <row r="17">
          <cell r="B17">
            <v>-1.9</v>
          </cell>
          <cell r="C17">
            <v>6.5615814774676581E-2</v>
          </cell>
        </row>
        <row r="18">
          <cell r="B18">
            <v>-1.8</v>
          </cell>
          <cell r="C18">
            <v>7.8950158300894135E-2</v>
          </cell>
        </row>
        <row r="19">
          <cell r="B19">
            <v>-1.7</v>
          </cell>
          <cell r="C19">
            <v>9.4049077376886933E-2</v>
          </cell>
        </row>
        <row r="20">
          <cell r="B20">
            <v>-1.6</v>
          </cell>
          <cell r="C20">
            <v>0.11092083467945553</v>
          </cell>
        </row>
        <row r="21">
          <cell r="B21">
            <v>-1.5</v>
          </cell>
          <cell r="C21">
            <v>0.12951759566589172</v>
          </cell>
        </row>
        <row r="22">
          <cell r="B22">
            <v>-1.4</v>
          </cell>
          <cell r="C22">
            <v>0.14972746563574485</v>
          </cell>
        </row>
        <row r="23">
          <cell r="B23">
            <v>-1.3</v>
          </cell>
          <cell r="C23">
            <v>0.17136859204780733</v>
          </cell>
        </row>
        <row r="24">
          <cell r="B24">
            <v>-1.2</v>
          </cell>
          <cell r="C24">
            <v>0.19418605498321292</v>
          </cell>
        </row>
        <row r="25">
          <cell r="B25">
            <v>-1.1000000000000001</v>
          </cell>
          <cell r="C25">
            <v>0.2178521770325505</v>
          </cell>
        </row>
        <row r="26">
          <cell r="B26">
            <v>-1</v>
          </cell>
          <cell r="C26">
            <v>0.24197072451914334</v>
          </cell>
        </row>
        <row r="27">
          <cell r="B27">
            <v>-0.9</v>
          </cell>
          <cell r="C27">
            <v>0.26608524989875482</v>
          </cell>
        </row>
        <row r="28">
          <cell r="B28">
            <v>-0.8</v>
          </cell>
          <cell r="C28">
            <v>0.28969155276148267</v>
          </cell>
        </row>
        <row r="29">
          <cell r="B29">
            <v>-0.7</v>
          </cell>
          <cell r="C29">
            <v>0.31225393336676122</v>
          </cell>
        </row>
        <row r="30">
          <cell r="B30">
            <v>-0.6</v>
          </cell>
          <cell r="C30">
            <v>0.33322460289179962</v>
          </cell>
        </row>
        <row r="31">
          <cell r="B31">
            <v>-0.5</v>
          </cell>
          <cell r="C31">
            <v>0.35206532676429947</v>
          </cell>
        </row>
        <row r="32">
          <cell r="B32">
            <v>-0.4</v>
          </cell>
          <cell r="C32">
            <v>0.36827014030332328</v>
          </cell>
        </row>
        <row r="33">
          <cell r="B33">
            <v>-0.3</v>
          </cell>
          <cell r="C33">
            <v>0.38138781546052408</v>
          </cell>
        </row>
        <row r="34">
          <cell r="B34">
            <v>-0.2</v>
          </cell>
          <cell r="C34">
            <v>0.39104269397545582</v>
          </cell>
        </row>
        <row r="35">
          <cell r="B35">
            <v>-0.1</v>
          </cell>
          <cell r="C35">
            <v>0.39695254747701175</v>
          </cell>
        </row>
        <row r="36">
          <cell r="B36">
            <v>0</v>
          </cell>
          <cell r="C36">
            <v>0.39894228040143265</v>
          </cell>
        </row>
        <row r="37">
          <cell r="B37">
            <v>0.1</v>
          </cell>
          <cell r="C37">
            <v>0.39695254747701175</v>
          </cell>
        </row>
        <row r="38">
          <cell r="B38">
            <v>0.2</v>
          </cell>
          <cell r="C38">
            <v>0.39104269397545582</v>
          </cell>
        </row>
        <row r="39">
          <cell r="B39">
            <v>0.3</v>
          </cell>
          <cell r="C39">
            <v>0.38138781546052408</v>
          </cell>
        </row>
        <row r="40">
          <cell r="B40">
            <v>0.4</v>
          </cell>
          <cell r="C40">
            <v>0.36827014030332328</v>
          </cell>
        </row>
        <row r="41">
          <cell r="B41">
            <v>0.5</v>
          </cell>
          <cell r="C41">
            <v>0.35206532676429947</v>
          </cell>
        </row>
        <row r="42">
          <cell r="B42">
            <v>0.6</v>
          </cell>
          <cell r="C42">
            <v>0.33322460289179962</v>
          </cell>
        </row>
        <row r="43">
          <cell r="B43">
            <v>0.7</v>
          </cell>
          <cell r="C43">
            <v>0.31225393336676122</v>
          </cell>
        </row>
        <row r="44">
          <cell r="B44">
            <v>0.8</v>
          </cell>
          <cell r="C44">
            <v>0.28969155276148267</v>
          </cell>
        </row>
        <row r="45">
          <cell r="B45">
            <v>0.9</v>
          </cell>
          <cell r="C45">
            <v>0.26608524989875482</v>
          </cell>
        </row>
        <row r="46">
          <cell r="B46">
            <v>1</v>
          </cell>
          <cell r="C46">
            <v>0.24197072451914334</v>
          </cell>
        </row>
        <row r="47">
          <cell r="B47">
            <v>1.1000000000000001</v>
          </cell>
          <cell r="C47">
            <v>0.2178521770325505</v>
          </cell>
        </row>
        <row r="48">
          <cell r="B48">
            <v>1.2</v>
          </cell>
          <cell r="C48">
            <v>0.19418605498321292</v>
          </cell>
        </row>
        <row r="49">
          <cell r="B49">
            <v>1.3</v>
          </cell>
          <cell r="C49">
            <v>0.17136859204780733</v>
          </cell>
        </row>
        <row r="50">
          <cell r="B50">
            <v>1.4</v>
          </cell>
          <cell r="C50">
            <v>0.14972746563574485</v>
          </cell>
        </row>
        <row r="51">
          <cell r="B51">
            <v>1.5</v>
          </cell>
          <cell r="C51">
            <v>0.12951759566589172</v>
          </cell>
        </row>
        <row r="52">
          <cell r="B52">
            <v>1.6</v>
          </cell>
          <cell r="C52">
            <v>0.11092083467945553</v>
          </cell>
        </row>
        <row r="53">
          <cell r="B53">
            <v>1.7</v>
          </cell>
          <cell r="C53">
            <v>9.4049077376886933E-2</v>
          </cell>
        </row>
        <row r="54">
          <cell r="B54">
            <v>1.8</v>
          </cell>
          <cell r="C54">
            <v>7.8950158300894135E-2</v>
          </cell>
        </row>
        <row r="55">
          <cell r="B55">
            <v>1.9</v>
          </cell>
          <cell r="C55">
            <v>6.5615814774676581E-2</v>
          </cell>
        </row>
        <row r="56">
          <cell r="B56">
            <v>2</v>
          </cell>
          <cell r="C56">
            <v>5.3990966513188049E-2</v>
          </cell>
        </row>
        <row r="57">
          <cell r="B57">
            <v>2.1</v>
          </cell>
          <cell r="C57">
            <v>4.3983595980427184E-2</v>
          </cell>
        </row>
        <row r="58">
          <cell r="B58">
            <v>2.2000000000000002</v>
          </cell>
          <cell r="C58">
            <v>3.5474592846231418E-2</v>
          </cell>
        </row>
        <row r="59">
          <cell r="B59">
            <v>2.2999999999999998</v>
          </cell>
          <cell r="C59">
            <v>2.8327037741601183E-2</v>
          </cell>
        </row>
        <row r="60">
          <cell r="B60">
            <v>2.4</v>
          </cell>
          <cell r="C60">
            <v>2.2394530294842896E-2</v>
          </cell>
        </row>
        <row r="61">
          <cell r="B61">
            <v>2.5</v>
          </cell>
          <cell r="C61">
            <v>1.7528300493568537E-2</v>
          </cell>
        </row>
        <row r="62">
          <cell r="B62">
            <v>2.6</v>
          </cell>
          <cell r="C62">
            <v>1.3582969233685611E-2</v>
          </cell>
        </row>
        <row r="63">
          <cell r="B63">
            <v>2.7</v>
          </cell>
          <cell r="C63">
            <v>1.042093481442259E-2</v>
          </cell>
        </row>
        <row r="64">
          <cell r="B64">
            <v>2.80000000000001</v>
          </cell>
          <cell r="C64">
            <v>7.9154515829797413E-3</v>
          </cell>
        </row>
        <row r="65">
          <cell r="B65">
            <v>2.9000000000000101</v>
          </cell>
          <cell r="C65">
            <v>5.9525324197756786E-3</v>
          </cell>
        </row>
        <row r="66">
          <cell r="B66">
            <v>3</v>
          </cell>
          <cell r="C66">
            <v>4.4318484119380067E-3</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3"/>
  </sheetPr>
  <dimension ref="A2:L32"/>
  <sheetViews>
    <sheetView showGridLines="0" tabSelected="1" topLeftCell="B1" zoomScale="170" zoomScaleNormal="170" workbookViewId="0">
      <selection activeCell="G26" sqref="G26"/>
    </sheetView>
  </sheetViews>
  <sheetFormatPr baseColWidth="10" defaultRowHeight="14.4" x14ac:dyDescent="0.3"/>
  <cols>
    <col min="1" max="1" width="9.21875" customWidth="1"/>
    <col min="2" max="2" width="8.88671875" customWidth="1"/>
    <col min="3" max="4" width="7.5546875" customWidth="1"/>
    <col min="5" max="5" width="8.77734375" customWidth="1"/>
    <col min="6" max="6" width="9.33203125" customWidth="1"/>
    <col min="7" max="7" width="9.21875" customWidth="1"/>
    <col min="8" max="8" width="9.6640625" customWidth="1"/>
    <col min="9" max="9" width="9.44140625" customWidth="1"/>
    <col min="10" max="10" width="10.6640625" customWidth="1"/>
    <col min="11" max="11" width="9.44140625" customWidth="1"/>
    <col min="12" max="12" width="9.109375" customWidth="1"/>
  </cols>
  <sheetData>
    <row r="2" spans="9:12" ht="12.6" customHeight="1" x14ac:dyDescent="0.3"/>
    <row r="4" spans="9:12" ht="14.4" customHeight="1" x14ac:dyDescent="0.3"/>
    <row r="5" spans="9:12" ht="15.6" x14ac:dyDescent="0.3">
      <c r="I5" s="155" t="s">
        <v>28</v>
      </c>
      <c r="J5" s="155"/>
      <c r="K5" s="155"/>
    </row>
    <row r="6" spans="9:12" ht="13.8" customHeight="1" thickBot="1" x14ac:dyDescent="0.35"/>
    <row r="7" spans="9:12" ht="14.4" customHeight="1" x14ac:dyDescent="0.3">
      <c r="I7" s="156" t="s">
        <v>211</v>
      </c>
      <c r="J7" s="157"/>
      <c r="K7" s="157"/>
      <c r="L7" s="158"/>
    </row>
    <row r="8" spans="9:12" ht="15.6" customHeight="1" x14ac:dyDescent="0.3">
      <c r="I8" s="159"/>
      <c r="J8" s="160"/>
      <c r="K8" s="160"/>
      <c r="L8" s="161"/>
    </row>
    <row r="9" spans="9:12" ht="14.4" customHeight="1" x14ac:dyDescent="0.3">
      <c r="I9" s="159"/>
      <c r="J9" s="160"/>
      <c r="K9" s="160"/>
      <c r="L9" s="161"/>
    </row>
    <row r="10" spans="9:12" ht="15.6" customHeight="1" x14ac:dyDescent="0.3">
      <c r="I10" s="159"/>
      <c r="J10" s="160"/>
      <c r="K10" s="160"/>
      <c r="L10" s="161"/>
    </row>
    <row r="11" spans="9:12" ht="17.399999999999999" customHeight="1" x14ac:dyDescent="0.3">
      <c r="I11" s="159"/>
      <c r="J11" s="160"/>
      <c r="K11" s="160"/>
      <c r="L11" s="161"/>
    </row>
    <row r="12" spans="9:12" x14ac:dyDescent="0.3">
      <c r="I12" s="159"/>
      <c r="J12" s="160"/>
      <c r="K12" s="160"/>
      <c r="L12" s="161"/>
    </row>
    <row r="13" spans="9:12" x14ac:dyDescent="0.3">
      <c r="I13" s="159"/>
      <c r="J13" s="160"/>
      <c r="K13" s="160"/>
      <c r="L13" s="161"/>
    </row>
    <row r="14" spans="9:12" x14ac:dyDescent="0.3">
      <c r="I14" s="159"/>
      <c r="J14" s="160"/>
      <c r="K14" s="160"/>
      <c r="L14" s="161"/>
    </row>
    <row r="15" spans="9:12" x14ac:dyDescent="0.3">
      <c r="I15" s="159"/>
      <c r="J15" s="160"/>
      <c r="K15" s="160"/>
      <c r="L15" s="161"/>
    </row>
    <row r="16" spans="9:12" ht="15" thickBot="1" x14ac:dyDescent="0.35">
      <c r="I16" s="162"/>
      <c r="J16" s="163"/>
      <c r="K16" s="163"/>
      <c r="L16" s="164"/>
    </row>
    <row r="23" spans="1:1" x14ac:dyDescent="0.3">
      <c r="A23" t="s">
        <v>212</v>
      </c>
    </row>
    <row r="24" spans="1:1" ht="9" customHeight="1" x14ac:dyDescent="0.3"/>
    <row r="25" spans="1:1" x14ac:dyDescent="0.3">
      <c r="A25" s="131" t="s">
        <v>222</v>
      </c>
    </row>
    <row r="26" spans="1:1" x14ac:dyDescent="0.3">
      <c r="A26" s="131" t="s">
        <v>126</v>
      </c>
    </row>
    <row r="27" spans="1:1" ht="9.6" customHeight="1" x14ac:dyDescent="0.3">
      <c r="A27" s="131"/>
    </row>
    <row r="28" spans="1:1" x14ac:dyDescent="0.3">
      <c r="A28" t="s">
        <v>213</v>
      </c>
    </row>
    <row r="29" spans="1:1" x14ac:dyDescent="0.3">
      <c r="A29" t="s">
        <v>127</v>
      </c>
    </row>
    <row r="30" spans="1:1" ht="9.6" customHeight="1" x14ac:dyDescent="0.3"/>
    <row r="31" spans="1:1" x14ac:dyDescent="0.3">
      <c r="A31" t="s">
        <v>214</v>
      </c>
    </row>
    <row r="32" spans="1:1" x14ac:dyDescent="0.3">
      <c r="A32" t="s">
        <v>128</v>
      </c>
    </row>
  </sheetData>
  <mergeCells count="2">
    <mergeCell ref="I5:K5"/>
    <mergeCell ref="I7:L1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dimension ref="B1:M21"/>
  <sheetViews>
    <sheetView showGridLines="0" zoomScale="120" zoomScaleNormal="120" workbookViewId="0">
      <selection activeCell="F6" sqref="F6"/>
    </sheetView>
  </sheetViews>
  <sheetFormatPr baseColWidth="10" defaultRowHeight="14.4" x14ac:dyDescent="0.3"/>
  <cols>
    <col min="1" max="1" width="2.33203125" customWidth="1"/>
    <col min="2" max="2" width="35.44140625" customWidth="1"/>
    <col min="3" max="3" width="61.5546875" customWidth="1"/>
    <col min="4" max="4" width="13.33203125" customWidth="1"/>
    <col min="5" max="5" width="13.6640625" customWidth="1"/>
  </cols>
  <sheetData>
    <row r="1" spans="2:13" ht="10.95" customHeight="1" x14ac:dyDescent="0.3"/>
    <row r="2" spans="2:13" ht="17.399999999999999" x14ac:dyDescent="0.3">
      <c r="B2" s="165" t="s">
        <v>130</v>
      </c>
      <c r="C2" s="165"/>
      <c r="D2" s="165"/>
      <c r="E2" s="39"/>
      <c r="F2" s="51"/>
      <c r="G2" s="39"/>
      <c r="H2" s="39"/>
      <c r="I2" s="39"/>
      <c r="J2" s="39"/>
    </row>
    <row r="3" spans="2:13" ht="10.95" customHeight="1" x14ac:dyDescent="0.3"/>
    <row r="4" spans="2:13" ht="16.2" thickBot="1" x14ac:dyDescent="0.35">
      <c r="B4" s="40" t="s">
        <v>45</v>
      </c>
      <c r="C4" s="40" t="s">
        <v>47</v>
      </c>
      <c r="D4" s="64" t="s">
        <v>9</v>
      </c>
      <c r="E4" s="11"/>
      <c r="F4" s="11"/>
      <c r="G4" s="11"/>
    </row>
    <row r="5" spans="2:13" ht="15.6" x14ac:dyDescent="0.3">
      <c r="B5" s="42" t="s">
        <v>46</v>
      </c>
      <c r="C5" s="41" t="s">
        <v>63</v>
      </c>
      <c r="D5" s="130">
        <v>0.25</v>
      </c>
      <c r="E5" s="6"/>
      <c r="F5" s="3"/>
      <c r="G5" s="3"/>
      <c r="I5" s="2"/>
      <c r="L5" s="2"/>
      <c r="M5" s="2"/>
    </row>
    <row r="6" spans="2:13" ht="16.2" thickBot="1" x14ac:dyDescent="0.35">
      <c r="B6" s="61" t="s">
        <v>62</v>
      </c>
      <c r="C6" s="62" t="s">
        <v>129</v>
      </c>
      <c r="D6" s="63">
        <v>50.236579999999996</v>
      </c>
      <c r="E6" s="7"/>
      <c r="G6" s="4"/>
    </row>
    <row r="9" spans="2:13" x14ac:dyDescent="0.3">
      <c r="E9" s="1"/>
    </row>
    <row r="10" spans="2:13" x14ac:dyDescent="0.3">
      <c r="E10" s="1"/>
    </row>
    <row r="11" spans="2:13" x14ac:dyDescent="0.3">
      <c r="E11" s="5"/>
    </row>
    <row r="13" spans="2:13" x14ac:dyDescent="0.3">
      <c r="E13" s="1"/>
    </row>
    <row r="15" spans="2:13" x14ac:dyDescent="0.3">
      <c r="B15" s="3"/>
    </row>
    <row r="18" spans="2:2" x14ac:dyDescent="0.3">
      <c r="B18" s="2"/>
    </row>
    <row r="19" spans="2:2" x14ac:dyDescent="0.3">
      <c r="B19" s="2"/>
    </row>
    <row r="21" spans="2:2" x14ac:dyDescent="0.3">
      <c r="B21" s="2"/>
    </row>
  </sheetData>
  <mergeCells count="1">
    <mergeCell ref="B2:D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214B3-4B49-44FD-BA0E-034591326AC5}">
  <sheetPr codeName="Feuil10"/>
  <dimension ref="A2:AK94"/>
  <sheetViews>
    <sheetView showGridLines="0" zoomScale="61" zoomScaleNormal="61" workbookViewId="0">
      <selection activeCell="B7" sqref="B7:C42"/>
    </sheetView>
  </sheetViews>
  <sheetFormatPr baseColWidth="10" defaultRowHeight="15.6" x14ac:dyDescent="0.3"/>
  <cols>
    <col min="1" max="1" width="2.21875" style="67" customWidth="1"/>
    <col min="2" max="2" width="4.33203125" style="67" customWidth="1"/>
    <col min="3" max="3" width="7.109375" style="69" customWidth="1"/>
    <col min="4" max="4" width="0.77734375" style="67" customWidth="1"/>
    <col min="5" max="35" width="5.21875" style="67" customWidth="1"/>
    <col min="36" max="36" width="4.5546875" style="68" customWidth="1"/>
    <col min="37" max="16384" width="11.5546875" style="68"/>
  </cols>
  <sheetData>
    <row r="2" spans="1:35" ht="19.2" customHeight="1" x14ac:dyDescent="0.3">
      <c r="B2" s="188" t="s">
        <v>90</v>
      </c>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row>
    <row r="3" spans="1:35" ht="7.5" customHeight="1" x14ac:dyDescent="0.3"/>
    <row r="4" spans="1:35" x14ac:dyDescent="0.3">
      <c r="E4" s="189" t="s">
        <v>91</v>
      </c>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row>
    <row r="5" spans="1:35" s="72" customFormat="1" x14ac:dyDescent="0.3">
      <c r="A5" s="69"/>
      <c r="B5" s="70"/>
      <c r="C5" s="70"/>
      <c r="D5" s="70"/>
      <c r="E5" s="71">
        <v>30</v>
      </c>
      <c r="F5" s="71">
        <v>33</v>
      </c>
      <c r="G5" s="71">
        <v>36</v>
      </c>
      <c r="H5" s="71">
        <v>39</v>
      </c>
      <c r="I5" s="71">
        <v>42</v>
      </c>
      <c r="J5" s="71">
        <v>45</v>
      </c>
      <c r="K5" s="71">
        <v>48</v>
      </c>
      <c r="L5" s="71">
        <v>51</v>
      </c>
      <c r="M5" s="71">
        <v>54</v>
      </c>
      <c r="N5" s="71">
        <v>57</v>
      </c>
      <c r="O5" s="71">
        <v>60</v>
      </c>
      <c r="P5" s="71">
        <v>63</v>
      </c>
      <c r="Q5" s="71">
        <v>66</v>
      </c>
      <c r="R5" s="71">
        <v>69</v>
      </c>
      <c r="S5" s="71">
        <v>72</v>
      </c>
      <c r="T5" s="71">
        <v>75</v>
      </c>
      <c r="U5" s="71">
        <v>78</v>
      </c>
      <c r="V5" s="71">
        <v>81</v>
      </c>
      <c r="W5" s="71">
        <v>84</v>
      </c>
      <c r="X5" s="71">
        <v>87</v>
      </c>
      <c r="Y5" s="71">
        <v>90</v>
      </c>
      <c r="Z5" s="71">
        <v>93</v>
      </c>
      <c r="AA5" s="71">
        <v>96</v>
      </c>
      <c r="AB5" s="71">
        <v>99</v>
      </c>
      <c r="AC5" s="71">
        <v>102</v>
      </c>
      <c r="AD5" s="71">
        <v>105</v>
      </c>
      <c r="AE5" s="71">
        <v>108</v>
      </c>
      <c r="AF5" s="71">
        <v>111</v>
      </c>
      <c r="AG5" s="71">
        <v>114</v>
      </c>
      <c r="AH5" s="71">
        <v>117</v>
      </c>
      <c r="AI5" s="71">
        <v>120</v>
      </c>
    </row>
    <row r="6" spans="1:35" ht="4.6500000000000004" customHeight="1" x14ac:dyDescent="0.3">
      <c r="B6" s="73"/>
      <c r="C6" s="70"/>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row>
    <row r="7" spans="1:35" x14ac:dyDescent="0.3">
      <c r="B7" s="190" t="s">
        <v>92</v>
      </c>
      <c r="C7" s="74">
        <v>2.1</v>
      </c>
      <c r="D7" s="73"/>
      <c r="E7" s="75">
        <f>E5/2.1^2</f>
        <v>6.8027210884353737</v>
      </c>
      <c r="F7" s="75">
        <f t="shared" ref="F7:AI7" si="0">F5/2.1^2</f>
        <v>7.482993197278911</v>
      </c>
      <c r="G7" s="75">
        <f t="shared" si="0"/>
        <v>8.1632653061224492</v>
      </c>
      <c r="H7" s="75">
        <f t="shared" si="0"/>
        <v>8.8435374149659864</v>
      </c>
      <c r="I7" s="75">
        <f t="shared" si="0"/>
        <v>9.5238095238095237</v>
      </c>
      <c r="J7" s="75">
        <f t="shared" si="0"/>
        <v>10.204081632653061</v>
      </c>
      <c r="K7" s="75">
        <f t="shared" si="0"/>
        <v>10.884353741496598</v>
      </c>
      <c r="L7" s="75">
        <f t="shared" si="0"/>
        <v>11.564625850340136</v>
      </c>
      <c r="M7" s="75">
        <f t="shared" si="0"/>
        <v>12.244897959183673</v>
      </c>
      <c r="N7" s="75">
        <f t="shared" si="0"/>
        <v>12.92517006802721</v>
      </c>
      <c r="O7" s="75">
        <f t="shared" si="0"/>
        <v>13.605442176870747</v>
      </c>
      <c r="P7" s="75">
        <f t="shared" si="0"/>
        <v>14.285714285714285</v>
      </c>
      <c r="Q7" s="75">
        <f t="shared" si="0"/>
        <v>14.965986394557822</v>
      </c>
      <c r="R7" s="75">
        <f t="shared" si="0"/>
        <v>15.646258503401359</v>
      </c>
      <c r="S7" s="75">
        <f t="shared" si="0"/>
        <v>16.326530612244898</v>
      </c>
      <c r="T7" s="76">
        <f t="shared" si="0"/>
        <v>17.006802721088434</v>
      </c>
      <c r="U7" s="76">
        <f t="shared" si="0"/>
        <v>17.687074829931973</v>
      </c>
      <c r="V7" s="76">
        <f t="shared" si="0"/>
        <v>18.367346938775508</v>
      </c>
      <c r="W7" s="77">
        <f t="shared" si="0"/>
        <v>19.047619047619047</v>
      </c>
      <c r="X7" s="77">
        <f t="shared" si="0"/>
        <v>19.727891156462583</v>
      </c>
      <c r="Y7" s="77">
        <f t="shared" si="0"/>
        <v>20.408163265306122</v>
      </c>
      <c r="Z7" s="77">
        <f t="shared" si="0"/>
        <v>21.088435374149658</v>
      </c>
      <c r="AA7" s="77">
        <f t="shared" si="0"/>
        <v>21.768707482993197</v>
      </c>
      <c r="AB7" s="77">
        <f t="shared" si="0"/>
        <v>22.448979591836736</v>
      </c>
      <c r="AC7" s="77">
        <f t="shared" si="0"/>
        <v>23.129251700680271</v>
      </c>
      <c r="AD7" s="77">
        <f t="shared" si="0"/>
        <v>23.80952380952381</v>
      </c>
      <c r="AE7" s="77">
        <f t="shared" si="0"/>
        <v>24.489795918367346</v>
      </c>
      <c r="AF7" s="78">
        <f t="shared" si="0"/>
        <v>25.170068027210885</v>
      </c>
      <c r="AG7" s="78">
        <f t="shared" si="0"/>
        <v>25.85034013605442</v>
      </c>
      <c r="AH7" s="78">
        <f t="shared" si="0"/>
        <v>26.530612244897959</v>
      </c>
      <c r="AI7" s="78">
        <f t="shared" si="0"/>
        <v>27.210884353741495</v>
      </c>
    </row>
    <row r="8" spans="1:35" x14ac:dyDescent="0.3">
      <c r="B8" s="190"/>
      <c r="C8" s="74">
        <v>2.08</v>
      </c>
      <c r="D8" s="73"/>
      <c r="E8" s="75">
        <f>E5/2.08^2</f>
        <v>6.9341715976331351</v>
      </c>
      <c r="F8" s="75">
        <f t="shared" ref="F8:AI8" si="1">F5/2.08^2</f>
        <v>7.6275887573964489</v>
      </c>
      <c r="G8" s="75">
        <f t="shared" si="1"/>
        <v>8.3210059171597628</v>
      </c>
      <c r="H8" s="75">
        <f t="shared" si="1"/>
        <v>9.0144230769230766</v>
      </c>
      <c r="I8" s="75">
        <f t="shared" si="1"/>
        <v>9.7078402366863887</v>
      </c>
      <c r="J8" s="75">
        <f t="shared" si="1"/>
        <v>10.401257396449703</v>
      </c>
      <c r="K8" s="75">
        <f t="shared" si="1"/>
        <v>11.094674556213016</v>
      </c>
      <c r="L8" s="75">
        <f t="shared" si="1"/>
        <v>11.78809171597633</v>
      </c>
      <c r="M8" s="75">
        <f t="shared" si="1"/>
        <v>12.481508875739644</v>
      </c>
      <c r="N8" s="75">
        <f t="shared" si="1"/>
        <v>13.174926035502958</v>
      </c>
      <c r="O8" s="75">
        <f t="shared" si="1"/>
        <v>13.86834319526627</v>
      </c>
      <c r="P8" s="75">
        <f t="shared" si="1"/>
        <v>14.561760355029584</v>
      </c>
      <c r="Q8" s="75">
        <f t="shared" si="1"/>
        <v>15.255177514792898</v>
      </c>
      <c r="R8" s="75">
        <f t="shared" si="1"/>
        <v>15.948594674556212</v>
      </c>
      <c r="S8" s="75">
        <f t="shared" si="1"/>
        <v>16.642011834319526</v>
      </c>
      <c r="T8" s="76">
        <f t="shared" si="1"/>
        <v>17.335428994082839</v>
      </c>
      <c r="U8" s="76">
        <f t="shared" si="1"/>
        <v>18.028846153846153</v>
      </c>
      <c r="V8" s="77">
        <f t="shared" si="1"/>
        <v>18.722263313609467</v>
      </c>
      <c r="W8" s="77">
        <f t="shared" si="1"/>
        <v>19.415680473372777</v>
      </c>
      <c r="X8" s="77">
        <f t="shared" si="1"/>
        <v>20.109097633136091</v>
      </c>
      <c r="Y8" s="77">
        <f t="shared" si="1"/>
        <v>20.802514792899405</v>
      </c>
      <c r="Z8" s="77">
        <f t="shared" si="1"/>
        <v>21.495931952662719</v>
      </c>
      <c r="AA8" s="77">
        <f t="shared" si="1"/>
        <v>22.189349112426033</v>
      </c>
      <c r="AB8" s="77">
        <f t="shared" si="1"/>
        <v>22.882766272189347</v>
      </c>
      <c r="AC8" s="77">
        <f t="shared" si="1"/>
        <v>23.576183431952661</v>
      </c>
      <c r="AD8" s="77">
        <f t="shared" si="1"/>
        <v>24.269600591715975</v>
      </c>
      <c r="AE8" s="79">
        <f t="shared" si="1"/>
        <v>24.963017751479288</v>
      </c>
      <c r="AF8" s="78">
        <f t="shared" si="1"/>
        <v>25.656434911242602</v>
      </c>
      <c r="AG8" s="78">
        <f t="shared" si="1"/>
        <v>26.349852071005916</v>
      </c>
      <c r="AH8" s="78">
        <f t="shared" si="1"/>
        <v>27.043269230769226</v>
      </c>
      <c r="AI8" s="78">
        <f t="shared" si="1"/>
        <v>27.73668639053254</v>
      </c>
    </row>
    <row r="9" spans="1:35" x14ac:dyDescent="0.3">
      <c r="B9" s="190"/>
      <c r="C9" s="74">
        <v>2.06</v>
      </c>
      <c r="D9" s="73"/>
      <c r="E9" s="75">
        <f>E5/2.06^2</f>
        <v>7.0694693185031579</v>
      </c>
      <c r="F9" s="75">
        <f t="shared" ref="F9:AI9" si="2">F5/2.06^2</f>
        <v>7.7764162503534742</v>
      </c>
      <c r="G9" s="75">
        <f t="shared" si="2"/>
        <v>8.4833631822037905</v>
      </c>
      <c r="H9" s="75">
        <f t="shared" si="2"/>
        <v>9.190310114054105</v>
      </c>
      <c r="I9" s="75">
        <f t="shared" si="2"/>
        <v>9.8972570459044213</v>
      </c>
      <c r="J9" s="75">
        <f t="shared" si="2"/>
        <v>10.604203977754738</v>
      </c>
      <c r="K9" s="75">
        <f t="shared" si="2"/>
        <v>11.311150909605052</v>
      </c>
      <c r="L9" s="75">
        <f t="shared" si="2"/>
        <v>12.018097841455369</v>
      </c>
      <c r="M9" s="75">
        <f t="shared" si="2"/>
        <v>12.725044773305685</v>
      </c>
      <c r="N9" s="75">
        <f t="shared" si="2"/>
        <v>13.431991705155999</v>
      </c>
      <c r="O9" s="75">
        <f t="shared" si="2"/>
        <v>14.138938637006316</v>
      </c>
      <c r="P9" s="75">
        <f t="shared" si="2"/>
        <v>14.845885568856632</v>
      </c>
      <c r="Q9" s="75">
        <f t="shared" si="2"/>
        <v>15.552832500706948</v>
      </c>
      <c r="R9" s="75">
        <f t="shared" si="2"/>
        <v>16.259779432557263</v>
      </c>
      <c r="S9" s="76">
        <f t="shared" si="2"/>
        <v>16.966726364407581</v>
      </c>
      <c r="T9" s="76">
        <f t="shared" si="2"/>
        <v>17.673673296257896</v>
      </c>
      <c r="U9" s="76">
        <f t="shared" si="2"/>
        <v>18.38062022810821</v>
      </c>
      <c r="V9" s="77">
        <f t="shared" si="2"/>
        <v>19.087567159958528</v>
      </c>
      <c r="W9" s="77">
        <f t="shared" si="2"/>
        <v>19.794514091808843</v>
      </c>
      <c r="X9" s="77">
        <f t="shared" si="2"/>
        <v>20.501461023659157</v>
      </c>
      <c r="Y9" s="77">
        <f t="shared" si="2"/>
        <v>21.208407955509475</v>
      </c>
      <c r="Z9" s="77">
        <f t="shared" si="2"/>
        <v>21.91535488735979</v>
      </c>
      <c r="AA9" s="77">
        <f t="shared" si="2"/>
        <v>22.622301819210104</v>
      </c>
      <c r="AB9" s="77">
        <f t="shared" si="2"/>
        <v>23.329248751060423</v>
      </c>
      <c r="AC9" s="77">
        <f t="shared" si="2"/>
        <v>24.036195682910737</v>
      </c>
      <c r="AD9" s="77">
        <f t="shared" si="2"/>
        <v>24.743142614761052</v>
      </c>
      <c r="AE9" s="79">
        <f t="shared" si="2"/>
        <v>25.45008954661137</v>
      </c>
      <c r="AF9" s="78">
        <f t="shared" si="2"/>
        <v>26.157036478461684</v>
      </c>
      <c r="AG9" s="78">
        <f t="shared" si="2"/>
        <v>26.863983410311999</v>
      </c>
      <c r="AH9" s="78">
        <f t="shared" si="2"/>
        <v>27.570930342162317</v>
      </c>
      <c r="AI9" s="78">
        <f t="shared" si="2"/>
        <v>28.277877274012631</v>
      </c>
    </row>
    <row r="10" spans="1:35" x14ac:dyDescent="0.3">
      <c r="B10" s="190"/>
      <c r="C10" s="74">
        <v>2.04</v>
      </c>
      <c r="D10" s="73"/>
      <c r="E10" s="75">
        <f>E5/2.04^2</f>
        <v>7.2087658592848909</v>
      </c>
      <c r="F10" s="75">
        <f t="shared" ref="F10:AI10" si="3">F5/2.04^2</f>
        <v>7.9296424452133794</v>
      </c>
      <c r="G10" s="75">
        <f t="shared" si="3"/>
        <v>8.6505190311418687</v>
      </c>
      <c r="H10" s="75">
        <f t="shared" si="3"/>
        <v>9.3713956170703572</v>
      </c>
      <c r="I10" s="75">
        <f t="shared" si="3"/>
        <v>10.092272202998847</v>
      </c>
      <c r="J10" s="75">
        <f t="shared" si="3"/>
        <v>10.813148788927336</v>
      </c>
      <c r="K10" s="75">
        <f t="shared" si="3"/>
        <v>11.534025374855824</v>
      </c>
      <c r="L10" s="75">
        <f t="shared" si="3"/>
        <v>12.254901960784315</v>
      </c>
      <c r="M10" s="75">
        <f t="shared" si="3"/>
        <v>12.975778546712803</v>
      </c>
      <c r="N10" s="75">
        <f t="shared" si="3"/>
        <v>13.696655132641292</v>
      </c>
      <c r="O10" s="75">
        <f t="shared" si="3"/>
        <v>14.417531718569782</v>
      </c>
      <c r="P10" s="75">
        <f t="shared" si="3"/>
        <v>15.13840830449827</v>
      </c>
      <c r="Q10" s="75">
        <f t="shared" si="3"/>
        <v>15.859284890426759</v>
      </c>
      <c r="R10" s="75">
        <f t="shared" si="3"/>
        <v>16.580161476355247</v>
      </c>
      <c r="S10" s="76">
        <f t="shared" si="3"/>
        <v>17.301038062283737</v>
      </c>
      <c r="T10" s="76">
        <f t="shared" si="3"/>
        <v>18.021914648212228</v>
      </c>
      <c r="U10" s="77">
        <f t="shared" si="3"/>
        <v>18.742791234140714</v>
      </c>
      <c r="V10" s="77">
        <f t="shared" si="3"/>
        <v>19.463667820069205</v>
      </c>
      <c r="W10" s="77">
        <f t="shared" si="3"/>
        <v>20.184544405997695</v>
      </c>
      <c r="X10" s="77">
        <f t="shared" si="3"/>
        <v>20.905420991926182</v>
      </c>
      <c r="Y10" s="77">
        <f t="shared" si="3"/>
        <v>21.626297577854672</v>
      </c>
      <c r="Z10" s="77">
        <f t="shared" si="3"/>
        <v>22.347174163783162</v>
      </c>
      <c r="AA10" s="77">
        <f t="shared" si="3"/>
        <v>23.068050749711649</v>
      </c>
      <c r="AB10" s="77">
        <f t="shared" si="3"/>
        <v>23.788927335640139</v>
      </c>
      <c r="AC10" s="77">
        <f t="shared" si="3"/>
        <v>24.509803921568629</v>
      </c>
      <c r="AD10" s="79">
        <f t="shared" si="3"/>
        <v>25.230680507497116</v>
      </c>
      <c r="AE10" s="79">
        <f t="shared" si="3"/>
        <v>25.951557093425606</v>
      </c>
      <c r="AF10" s="78">
        <f t="shared" si="3"/>
        <v>26.672433679354096</v>
      </c>
      <c r="AG10" s="78">
        <f t="shared" si="3"/>
        <v>27.393310265282583</v>
      </c>
      <c r="AH10" s="78">
        <f t="shared" si="3"/>
        <v>28.114186851211073</v>
      </c>
      <c r="AI10" s="78">
        <f t="shared" si="3"/>
        <v>28.835063437139564</v>
      </c>
    </row>
    <row r="11" spans="1:35" x14ac:dyDescent="0.3">
      <c r="B11" s="190"/>
      <c r="C11" s="74">
        <v>2.02</v>
      </c>
      <c r="D11" s="73"/>
      <c r="E11" s="75">
        <f>E5/2.02^2</f>
        <v>7.3522203705519065</v>
      </c>
      <c r="F11" s="75">
        <f t="shared" ref="F11:AI11" si="4">F5/2.02^2</f>
        <v>8.0874424076070976</v>
      </c>
      <c r="G11" s="75">
        <f t="shared" si="4"/>
        <v>8.8226644446622888</v>
      </c>
      <c r="H11" s="75">
        <f t="shared" si="4"/>
        <v>9.5578864817174782</v>
      </c>
      <c r="I11" s="75">
        <f t="shared" si="4"/>
        <v>10.293108518772669</v>
      </c>
      <c r="J11" s="75">
        <f t="shared" si="4"/>
        <v>11.028330555827861</v>
      </c>
      <c r="K11" s="75">
        <f t="shared" si="4"/>
        <v>11.76355259288305</v>
      </c>
      <c r="L11" s="75">
        <f t="shared" si="4"/>
        <v>12.498774629938241</v>
      </c>
      <c r="M11" s="75">
        <f t="shared" si="4"/>
        <v>13.233996666993432</v>
      </c>
      <c r="N11" s="75">
        <f t="shared" si="4"/>
        <v>13.969218704048622</v>
      </c>
      <c r="O11" s="75">
        <f t="shared" si="4"/>
        <v>14.704440741103813</v>
      </c>
      <c r="P11" s="75">
        <f t="shared" si="4"/>
        <v>15.439662778159004</v>
      </c>
      <c r="Q11" s="75">
        <f t="shared" si="4"/>
        <v>16.174884815214195</v>
      </c>
      <c r="R11" s="75">
        <f t="shared" si="4"/>
        <v>16.910106852269386</v>
      </c>
      <c r="S11" s="76">
        <f t="shared" si="4"/>
        <v>17.645328889324578</v>
      </c>
      <c r="T11" s="76">
        <f t="shared" si="4"/>
        <v>18.380550926379765</v>
      </c>
      <c r="U11" s="77">
        <f t="shared" si="4"/>
        <v>19.115772963434956</v>
      </c>
      <c r="V11" s="77">
        <f t="shared" si="4"/>
        <v>19.850995000490148</v>
      </c>
      <c r="W11" s="77">
        <f t="shared" si="4"/>
        <v>20.586217037545339</v>
      </c>
      <c r="X11" s="77">
        <f t="shared" si="4"/>
        <v>21.32143907460053</v>
      </c>
      <c r="Y11" s="77">
        <f t="shared" si="4"/>
        <v>22.056661111655721</v>
      </c>
      <c r="Z11" s="77">
        <f t="shared" si="4"/>
        <v>22.791883148710909</v>
      </c>
      <c r="AA11" s="77">
        <f t="shared" si="4"/>
        <v>23.5271051857661</v>
      </c>
      <c r="AB11" s="77">
        <f t="shared" si="4"/>
        <v>24.262327222821291</v>
      </c>
      <c r="AC11" s="79">
        <f t="shared" si="4"/>
        <v>24.997549259876482</v>
      </c>
      <c r="AD11" s="79">
        <f t="shared" si="4"/>
        <v>25.732771296931674</v>
      </c>
      <c r="AE11" s="79">
        <f t="shared" si="4"/>
        <v>26.467993333986865</v>
      </c>
      <c r="AF11" s="78">
        <f t="shared" si="4"/>
        <v>27.203215371042056</v>
      </c>
      <c r="AG11" s="78">
        <f t="shared" si="4"/>
        <v>27.938437408097244</v>
      </c>
      <c r="AH11" s="78">
        <f t="shared" si="4"/>
        <v>28.673659445152435</v>
      </c>
      <c r="AI11" s="78">
        <f t="shared" si="4"/>
        <v>29.408881482207626</v>
      </c>
    </row>
    <row r="12" spans="1:35" x14ac:dyDescent="0.3">
      <c r="B12" s="190"/>
      <c r="C12" s="74">
        <v>2</v>
      </c>
      <c r="D12" s="73"/>
      <c r="E12" s="75">
        <f>E5/2^2</f>
        <v>7.5</v>
      </c>
      <c r="F12" s="75">
        <f t="shared" ref="F12:AI12" si="5">F5/2^2</f>
        <v>8.25</v>
      </c>
      <c r="G12" s="75">
        <f t="shared" si="5"/>
        <v>9</v>
      </c>
      <c r="H12" s="75">
        <f t="shared" si="5"/>
        <v>9.75</v>
      </c>
      <c r="I12" s="75">
        <f t="shared" si="5"/>
        <v>10.5</v>
      </c>
      <c r="J12" s="75">
        <f t="shared" si="5"/>
        <v>11.25</v>
      </c>
      <c r="K12" s="75">
        <f t="shared" si="5"/>
        <v>12</v>
      </c>
      <c r="L12" s="75">
        <f t="shared" si="5"/>
        <v>12.75</v>
      </c>
      <c r="M12" s="75">
        <f t="shared" si="5"/>
        <v>13.5</v>
      </c>
      <c r="N12" s="75">
        <f t="shared" si="5"/>
        <v>14.25</v>
      </c>
      <c r="O12" s="75">
        <f t="shared" si="5"/>
        <v>15</v>
      </c>
      <c r="P12" s="75">
        <f t="shared" si="5"/>
        <v>15.75</v>
      </c>
      <c r="Q12" s="75">
        <f t="shared" si="5"/>
        <v>16.5</v>
      </c>
      <c r="R12" s="76">
        <f t="shared" si="5"/>
        <v>17.25</v>
      </c>
      <c r="S12" s="76">
        <f t="shared" si="5"/>
        <v>18</v>
      </c>
      <c r="T12" s="77">
        <f t="shared" si="5"/>
        <v>18.75</v>
      </c>
      <c r="U12" s="77">
        <f t="shared" si="5"/>
        <v>19.5</v>
      </c>
      <c r="V12" s="77">
        <f t="shared" si="5"/>
        <v>20.25</v>
      </c>
      <c r="W12" s="77">
        <f t="shared" si="5"/>
        <v>21</v>
      </c>
      <c r="X12" s="77">
        <f t="shared" si="5"/>
        <v>21.75</v>
      </c>
      <c r="Y12" s="77">
        <f t="shared" si="5"/>
        <v>22.5</v>
      </c>
      <c r="Z12" s="77">
        <f t="shared" si="5"/>
        <v>23.25</v>
      </c>
      <c r="AA12" s="77">
        <f t="shared" si="5"/>
        <v>24</v>
      </c>
      <c r="AB12" s="77">
        <f t="shared" si="5"/>
        <v>24.75</v>
      </c>
      <c r="AC12" s="79">
        <f t="shared" si="5"/>
        <v>25.5</v>
      </c>
      <c r="AD12" s="79">
        <f t="shared" si="5"/>
        <v>26.25</v>
      </c>
      <c r="AE12" s="79">
        <f t="shared" si="5"/>
        <v>27</v>
      </c>
      <c r="AF12" s="78">
        <f t="shared" si="5"/>
        <v>27.75</v>
      </c>
      <c r="AG12" s="78">
        <f t="shared" si="5"/>
        <v>28.5</v>
      </c>
      <c r="AH12" s="78">
        <f t="shared" si="5"/>
        <v>29.25</v>
      </c>
      <c r="AI12" s="80">
        <f t="shared" si="5"/>
        <v>30</v>
      </c>
    </row>
    <row r="13" spans="1:35" x14ac:dyDescent="0.3">
      <c r="B13" s="190"/>
      <c r="C13" s="74">
        <v>1.98</v>
      </c>
      <c r="D13" s="73"/>
      <c r="E13" s="75">
        <f>E5/1.98^2</f>
        <v>7.6522803795531074</v>
      </c>
      <c r="F13" s="75">
        <f t="shared" ref="F13:AI13" si="6">F5/1.98^2</f>
        <v>8.4175084175084169</v>
      </c>
      <c r="G13" s="75">
        <f t="shared" si="6"/>
        <v>9.1827364554637292</v>
      </c>
      <c r="H13" s="75">
        <f t="shared" si="6"/>
        <v>9.9479644934190397</v>
      </c>
      <c r="I13" s="75">
        <f t="shared" si="6"/>
        <v>10.71319253137435</v>
      </c>
      <c r="J13" s="75">
        <f t="shared" si="6"/>
        <v>11.478420569329661</v>
      </c>
      <c r="K13" s="75">
        <f t="shared" si="6"/>
        <v>12.243648607284971</v>
      </c>
      <c r="L13" s="75">
        <f t="shared" si="6"/>
        <v>13.008876645240282</v>
      </c>
      <c r="M13" s="75">
        <f t="shared" si="6"/>
        <v>13.774104683195592</v>
      </c>
      <c r="N13" s="75">
        <f t="shared" si="6"/>
        <v>14.539332721150904</v>
      </c>
      <c r="O13" s="75">
        <f t="shared" si="6"/>
        <v>15.304560759106215</v>
      </c>
      <c r="P13" s="75">
        <f t="shared" si="6"/>
        <v>16.069788797061523</v>
      </c>
      <c r="Q13" s="75">
        <f t="shared" si="6"/>
        <v>16.835016835016834</v>
      </c>
      <c r="R13" s="76">
        <f t="shared" si="6"/>
        <v>17.600244872972148</v>
      </c>
      <c r="S13" s="76">
        <f t="shared" si="6"/>
        <v>18.365472910927458</v>
      </c>
      <c r="T13" s="77">
        <f t="shared" si="6"/>
        <v>19.130700948882769</v>
      </c>
      <c r="U13" s="77">
        <f t="shared" si="6"/>
        <v>19.895928986838079</v>
      </c>
      <c r="V13" s="77">
        <f t="shared" si="6"/>
        <v>20.66115702479339</v>
      </c>
      <c r="W13" s="77">
        <f t="shared" si="6"/>
        <v>21.4263850627487</v>
      </c>
      <c r="X13" s="77">
        <f t="shared" si="6"/>
        <v>22.191613100704011</v>
      </c>
      <c r="Y13" s="77">
        <f t="shared" si="6"/>
        <v>22.956841138659321</v>
      </c>
      <c r="Z13" s="77">
        <f t="shared" si="6"/>
        <v>23.722069176614632</v>
      </c>
      <c r="AA13" s="77">
        <f t="shared" si="6"/>
        <v>24.487297214569942</v>
      </c>
      <c r="AB13" s="79">
        <f t="shared" si="6"/>
        <v>25.252525252525253</v>
      </c>
      <c r="AC13" s="79">
        <f t="shared" si="6"/>
        <v>26.017753290480563</v>
      </c>
      <c r="AD13" s="79">
        <f t="shared" si="6"/>
        <v>26.782981328435874</v>
      </c>
      <c r="AE13" s="79">
        <f t="shared" si="6"/>
        <v>27.548209366391184</v>
      </c>
      <c r="AF13" s="78">
        <f t="shared" si="6"/>
        <v>28.313437404346494</v>
      </c>
      <c r="AG13" s="78">
        <f t="shared" si="6"/>
        <v>29.078665442301808</v>
      </c>
      <c r="AH13" s="78">
        <f t="shared" si="6"/>
        <v>29.843893480257119</v>
      </c>
      <c r="AI13" s="80">
        <f t="shared" si="6"/>
        <v>30.609121518212429</v>
      </c>
    </row>
    <row r="14" spans="1:35" x14ac:dyDescent="0.3">
      <c r="B14" s="190"/>
      <c r="C14" s="74">
        <v>1.96</v>
      </c>
      <c r="D14" s="73"/>
      <c r="E14" s="75">
        <f>E5/1.96^2</f>
        <v>7.8092461474385679</v>
      </c>
      <c r="F14" s="75">
        <f t="shared" ref="F14:AI14" si="7">F5/1.96^2</f>
        <v>8.5901707621824244</v>
      </c>
      <c r="G14" s="75">
        <f t="shared" si="7"/>
        <v>9.3710953769262808</v>
      </c>
      <c r="H14" s="75">
        <f t="shared" si="7"/>
        <v>10.152019991670139</v>
      </c>
      <c r="I14" s="75">
        <f t="shared" si="7"/>
        <v>10.932944606413995</v>
      </c>
      <c r="J14" s="75">
        <f t="shared" si="7"/>
        <v>11.713869221157852</v>
      </c>
      <c r="K14" s="75">
        <f t="shared" si="7"/>
        <v>12.494793835901708</v>
      </c>
      <c r="L14" s="75">
        <f t="shared" si="7"/>
        <v>13.275718450645565</v>
      </c>
      <c r="M14" s="75">
        <f t="shared" si="7"/>
        <v>14.056643065389423</v>
      </c>
      <c r="N14" s="75">
        <f t="shared" si="7"/>
        <v>14.837567680133279</v>
      </c>
      <c r="O14" s="75">
        <f t="shared" si="7"/>
        <v>15.618492294877136</v>
      </c>
      <c r="P14" s="75">
        <f t="shared" si="7"/>
        <v>16.399416909620992</v>
      </c>
      <c r="Q14" s="76">
        <f t="shared" si="7"/>
        <v>17.180341524364849</v>
      </c>
      <c r="R14" s="76">
        <f t="shared" si="7"/>
        <v>17.961266139108705</v>
      </c>
      <c r="S14" s="77">
        <f t="shared" si="7"/>
        <v>18.742190753852562</v>
      </c>
      <c r="T14" s="77">
        <f t="shared" si="7"/>
        <v>19.523115368596418</v>
      </c>
      <c r="U14" s="77">
        <f t="shared" si="7"/>
        <v>20.304039983340278</v>
      </c>
      <c r="V14" s="77">
        <f t="shared" si="7"/>
        <v>21.084964598084134</v>
      </c>
      <c r="W14" s="77">
        <f t="shared" si="7"/>
        <v>21.865889212827991</v>
      </c>
      <c r="X14" s="77">
        <f t="shared" si="7"/>
        <v>22.646813827571847</v>
      </c>
      <c r="Y14" s="77">
        <f t="shared" si="7"/>
        <v>23.427738442315704</v>
      </c>
      <c r="Z14" s="77">
        <f t="shared" si="7"/>
        <v>24.20866305705956</v>
      </c>
      <c r="AA14" s="79">
        <f t="shared" si="7"/>
        <v>24.989587671803417</v>
      </c>
      <c r="AB14" s="79">
        <f t="shared" si="7"/>
        <v>25.770512286547273</v>
      </c>
      <c r="AC14" s="79">
        <f t="shared" si="7"/>
        <v>26.55143690129113</v>
      </c>
      <c r="AD14" s="79">
        <f t="shared" si="7"/>
        <v>27.332361516034986</v>
      </c>
      <c r="AE14" s="79">
        <f t="shared" si="7"/>
        <v>28.113286130778846</v>
      </c>
      <c r="AF14" s="78">
        <f t="shared" si="7"/>
        <v>28.894210745522702</v>
      </c>
      <c r="AG14" s="78">
        <f t="shared" si="7"/>
        <v>29.675135360266559</v>
      </c>
      <c r="AH14" s="81">
        <f t="shared" si="7"/>
        <v>30.456059975010415</v>
      </c>
      <c r="AI14" s="80">
        <f t="shared" si="7"/>
        <v>31.236984589754272</v>
      </c>
    </row>
    <row r="15" spans="1:35" x14ac:dyDescent="0.3">
      <c r="B15" s="190"/>
      <c r="C15" s="74">
        <v>1.94</v>
      </c>
      <c r="D15" s="73"/>
      <c r="E15" s="75">
        <f>E5/1.94^2</f>
        <v>7.971091508130514</v>
      </c>
      <c r="F15" s="75">
        <f t="shared" ref="F15:AI15" si="8">F5/1.94^2</f>
        <v>8.7682006589435648</v>
      </c>
      <c r="G15" s="75">
        <f t="shared" si="8"/>
        <v>9.5653098097566165</v>
      </c>
      <c r="H15" s="75">
        <f t="shared" si="8"/>
        <v>10.362418960569668</v>
      </c>
      <c r="I15" s="75">
        <f t="shared" si="8"/>
        <v>11.15952811138272</v>
      </c>
      <c r="J15" s="75">
        <f t="shared" si="8"/>
        <v>11.95663726219577</v>
      </c>
      <c r="K15" s="75">
        <f t="shared" si="8"/>
        <v>12.753746413008821</v>
      </c>
      <c r="L15" s="75">
        <f t="shared" si="8"/>
        <v>13.550855563821873</v>
      </c>
      <c r="M15" s="75">
        <f t="shared" si="8"/>
        <v>14.347964714634925</v>
      </c>
      <c r="N15" s="75">
        <f t="shared" si="8"/>
        <v>15.145073865447976</v>
      </c>
      <c r="O15" s="75">
        <f t="shared" si="8"/>
        <v>15.942183016261028</v>
      </c>
      <c r="P15" s="75">
        <f t="shared" si="8"/>
        <v>16.73929216707408</v>
      </c>
      <c r="Q15" s="76">
        <f t="shared" si="8"/>
        <v>17.53640131788713</v>
      </c>
      <c r="R15" s="76">
        <f t="shared" si="8"/>
        <v>18.333510468700183</v>
      </c>
      <c r="S15" s="77">
        <f t="shared" si="8"/>
        <v>19.130619619513233</v>
      </c>
      <c r="T15" s="77">
        <f t="shared" si="8"/>
        <v>19.927728770326283</v>
      </c>
      <c r="U15" s="77">
        <f t="shared" si="8"/>
        <v>20.724837921139336</v>
      </c>
      <c r="V15" s="77">
        <f t="shared" si="8"/>
        <v>21.521947071952386</v>
      </c>
      <c r="W15" s="77">
        <f t="shared" si="8"/>
        <v>22.31905622276544</v>
      </c>
      <c r="X15" s="77">
        <f t="shared" si="8"/>
        <v>23.11616537357849</v>
      </c>
      <c r="Y15" s="77">
        <f t="shared" si="8"/>
        <v>23.913274524391539</v>
      </c>
      <c r="Z15" s="77">
        <f t="shared" si="8"/>
        <v>24.710383675204593</v>
      </c>
      <c r="AA15" s="79">
        <f t="shared" si="8"/>
        <v>25.507492826017643</v>
      </c>
      <c r="AB15" s="79">
        <f t="shared" si="8"/>
        <v>26.304601976830696</v>
      </c>
      <c r="AC15" s="79">
        <f t="shared" si="8"/>
        <v>27.101711127643746</v>
      </c>
      <c r="AD15" s="79">
        <f t="shared" si="8"/>
        <v>27.8988202784568</v>
      </c>
      <c r="AE15" s="79">
        <f t="shared" si="8"/>
        <v>28.695929429269849</v>
      </c>
      <c r="AF15" s="78">
        <f t="shared" si="8"/>
        <v>29.493038580082899</v>
      </c>
      <c r="AG15" s="81">
        <f t="shared" si="8"/>
        <v>30.290147730895953</v>
      </c>
      <c r="AH15" s="81">
        <f t="shared" si="8"/>
        <v>31.087256881709003</v>
      </c>
      <c r="AI15" s="80">
        <f t="shared" si="8"/>
        <v>31.884366032522056</v>
      </c>
    </row>
    <row r="16" spans="1:35" x14ac:dyDescent="0.3">
      <c r="B16" s="190"/>
      <c r="C16" s="74">
        <v>1.92</v>
      </c>
      <c r="D16" s="73"/>
      <c r="E16" s="75">
        <f>E5/1.92^2</f>
        <v>8.1380208333333339</v>
      </c>
      <c r="F16" s="75">
        <f t="shared" ref="F16:AI16" si="9">F5/1.92^2</f>
        <v>8.9518229166666661</v>
      </c>
      <c r="G16" s="75">
        <f t="shared" si="9"/>
        <v>9.765625</v>
      </c>
      <c r="H16" s="75">
        <f t="shared" si="9"/>
        <v>10.579427083333334</v>
      </c>
      <c r="I16" s="75">
        <f t="shared" si="9"/>
        <v>11.393229166666668</v>
      </c>
      <c r="J16" s="75">
        <f t="shared" si="9"/>
        <v>12.20703125</v>
      </c>
      <c r="K16" s="75">
        <f t="shared" si="9"/>
        <v>13.020833333333334</v>
      </c>
      <c r="L16" s="75">
        <f t="shared" si="9"/>
        <v>13.834635416666668</v>
      </c>
      <c r="M16" s="75">
        <f t="shared" si="9"/>
        <v>14.6484375</v>
      </c>
      <c r="N16" s="75">
        <f t="shared" si="9"/>
        <v>15.462239583333334</v>
      </c>
      <c r="O16" s="75">
        <f t="shared" si="9"/>
        <v>16.276041666666668</v>
      </c>
      <c r="P16" s="76">
        <f t="shared" si="9"/>
        <v>17.08984375</v>
      </c>
      <c r="Q16" s="76">
        <f t="shared" si="9"/>
        <v>17.903645833333332</v>
      </c>
      <c r="R16" s="77">
        <f t="shared" si="9"/>
        <v>18.717447916666668</v>
      </c>
      <c r="S16" s="77">
        <f t="shared" si="9"/>
        <v>19.53125</v>
      </c>
      <c r="T16" s="77">
        <f t="shared" si="9"/>
        <v>20.345052083333332</v>
      </c>
      <c r="U16" s="77">
        <f t="shared" si="9"/>
        <v>21.158854166666668</v>
      </c>
      <c r="V16" s="77">
        <f t="shared" si="9"/>
        <v>21.97265625</v>
      </c>
      <c r="W16" s="77">
        <f t="shared" si="9"/>
        <v>22.786458333333336</v>
      </c>
      <c r="X16" s="77">
        <f t="shared" si="9"/>
        <v>23.600260416666668</v>
      </c>
      <c r="Y16" s="77">
        <f t="shared" si="9"/>
        <v>24.4140625</v>
      </c>
      <c r="Z16" s="79">
        <f t="shared" si="9"/>
        <v>25.227864583333336</v>
      </c>
      <c r="AA16" s="79">
        <f t="shared" si="9"/>
        <v>26.041666666666668</v>
      </c>
      <c r="AB16" s="79">
        <f t="shared" si="9"/>
        <v>26.85546875</v>
      </c>
      <c r="AC16" s="79">
        <f t="shared" si="9"/>
        <v>27.669270833333336</v>
      </c>
      <c r="AD16" s="79">
        <f t="shared" si="9"/>
        <v>28.483072916666668</v>
      </c>
      <c r="AE16" s="79">
        <f t="shared" si="9"/>
        <v>29.296875</v>
      </c>
      <c r="AF16" s="81">
        <f t="shared" si="9"/>
        <v>30.110677083333336</v>
      </c>
      <c r="AG16" s="81">
        <f t="shared" si="9"/>
        <v>30.924479166666668</v>
      </c>
      <c r="AH16" s="81">
        <f t="shared" si="9"/>
        <v>31.73828125</v>
      </c>
      <c r="AI16" s="80">
        <f t="shared" si="9"/>
        <v>32.552083333333336</v>
      </c>
    </row>
    <row r="17" spans="2:35" x14ac:dyDescent="0.3">
      <c r="B17" s="190"/>
      <c r="C17" s="74">
        <v>1.9</v>
      </c>
      <c r="D17" s="73"/>
      <c r="E17" s="75">
        <f>E5/1.9^2</f>
        <v>8.310249307479225</v>
      </c>
      <c r="F17" s="75">
        <f t="shared" ref="F17:AI17" si="10">F5/1.9^2</f>
        <v>9.1412742382271475</v>
      </c>
      <c r="G17" s="75">
        <f t="shared" si="10"/>
        <v>9.97229916897507</v>
      </c>
      <c r="H17" s="75">
        <f t="shared" si="10"/>
        <v>10.803324099722992</v>
      </c>
      <c r="I17" s="75">
        <f t="shared" si="10"/>
        <v>11.634349030470915</v>
      </c>
      <c r="J17" s="75">
        <f t="shared" si="10"/>
        <v>12.465373961218837</v>
      </c>
      <c r="K17" s="75">
        <f t="shared" si="10"/>
        <v>13.29639889196676</v>
      </c>
      <c r="L17" s="75">
        <f t="shared" si="10"/>
        <v>14.127423822714682</v>
      </c>
      <c r="M17" s="75">
        <f t="shared" si="10"/>
        <v>14.958448753462605</v>
      </c>
      <c r="N17" s="75">
        <f t="shared" si="10"/>
        <v>15.789473684210527</v>
      </c>
      <c r="O17" s="75">
        <f t="shared" si="10"/>
        <v>16.62049861495845</v>
      </c>
      <c r="P17" s="76">
        <f t="shared" si="10"/>
        <v>17.451523545706372</v>
      </c>
      <c r="Q17" s="76">
        <f t="shared" si="10"/>
        <v>18.282548476454295</v>
      </c>
      <c r="R17" s="77">
        <f t="shared" si="10"/>
        <v>19.113573407202217</v>
      </c>
      <c r="S17" s="77">
        <f t="shared" si="10"/>
        <v>19.94459833795014</v>
      </c>
      <c r="T17" s="77">
        <f t="shared" si="10"/>
        <v>20.775623268698062</v>
      </c>
      <c r="U17" s="77">
        <f t="shared" si="10"/>
        <v>21.606648199445985</v>
      </c>
      <c r="V17" s="77">
        <f t="shared" si="10"/>
        <v>22.437673130193907</v>
      </c>
      <c r="W17" s="77">
        <f t="shared" si="10"/>
        <v>23.26869806094183</v>
      </c>
      <c r="X17" s="77">
        <f t="shared" si="10"/>
        <v>24.099722991689752</v>
      </c>
      <c r="Y17" s="77">
        <f t="shared" si="10"/>
        <v>24.930747922437675</v>
      </c>
      <c r="Z17" s="79">
        <f t="shared" si="10"/>
        <v>25.761772853185597</v>
      </c>
      <c r="AA17" s="79">
        <f t="shared" si="10"/>
        <v>26.59279778393352</v>
      </c>
      <c r="AB17" s="79">
        <f t="shared" si="10"/>
        <v>27.423822714681442</v>
      </c>
      <c r="AC17" s="79">
        <f t="shared" si="10"/>
        <v>28.254847645429365</v>
      </c>
      <c r="AD17" s="79">
        <f t="shared" si="10"/>
        <v>29.085872576177287</v>
      </c>
      <c r="AE17" s="79">
        <f t="shared" si="10"/>
        <v>29.91689750692521</v>
      </c>
      <c r="AF17" s="81">
        <f t="shared" si="10"/>
        <v>30.747922437673132</v>
      </c>
      <c r="AG17" s="81">
        <f t="shared" si="10"/>
        <v>31.578947368421055</v>
      </c>
      <c r="AH17" s="81">
        <f t="shared" si="10"/>
        <v>32.409972299168977</v>
      </c>
      <c r="AI17" s="80">
        <f t="shared" si="10"/>
        <v>33.2409972299169</v>
      </c>
    </row>
    <row r="18" spans="2:35" x14ac:dyDescent="0.3">
      <c r="B18" s="190"/>
      <c r="C18" s="74">
        <v>1.88</v>
      </c>
      <c r="D18" s="73"/>
      <c r="E18" s="75">
        <f>E5/1.88^2</f>
        <v>8.4880036215482129</v>
      </c>
      <c r="F18" s="75">
        <f t="shared" ref="F18:AI18" si="11">F5/1.88^2</f>
        <v>9.3368039837030334</v>
      </c>
      <c r="G18" s="75">
        <f t="shared" si="11"/>
        <v>10.185604345857856</v>
      </c>
      <c r="H18" s="75">
        <f t="shared" si="11"/>
        <v>11.034404708012676</v>
      </c>
      <c r="I18" s="75">
        <f t="shared" si="11"/>
        <v>11.883205070167497</v>
      </c>
      <c r="J18" s="75">
        <f t="shared" si="11"/>
        <v>12.732005432322319</v>
      </c>
      <c r="K18" s="75">
        <f t="shared" si="11"/>
        <v>13.58080579447714</v>
      </c>
      <c r="L18" s="75">
        <f t="shared" si="11"/>
        <v>14.42960615663196</v>
      </c>
      <c r="M18" s="75">
        <f t="shared" si="11"/>
        <v>15.278406518786783</v>
      </c>
      <c r="N18" s="75">
        <f t="shared" si="11"/>
        <v>16.127206880941603</v>
      </c>
      <c r="O18" s="76">
        <f t="shared" si="11"/>
        <v>16.976007243096426</v>
      </c>
      <c r="P18" s="76">
        <f t="shared" si="11"/>
        <v>17.824807605251245</v>
      </c>
      <c r="Q18" s="77">
        <f t="shared" si="11"/>
        <v>18.673607967406067</v>
      </c>
      <c r="R18" s="77">
        <f t="shared" si="11"/>
        <v>19.522408329560889</v>
      </c>
      <c r="S18" s="77">
        <f t="shared" si="11"/>
        <v>20.371208691715712</v>
      </c>
      <c r="T18" s="77">
        <f t="shared" si="11"/>
        <v>21.22000905387053</v>
      </c>
      <c r="U18" s="77">
        <f t="shared" si="11"/>
        <v>22.068809416025353</v>
      </c>
      <c r="V18" s="77">
        <f t="shared" si="11"/>
        <v>22.917609778180175</v>
      </c>
      <c r="W18" s="77">
        <f t="shared" si="11"/>
        <v>23.766410140334994</v>
      </c>
      <c r="X18" s="77">
        <f t="shared" si="11"/>
        <v>24.615210502489816</v>
      </c>
      <c r="Y18" s="79">
        <f t="shared" si="11"/>
        <v>25.464010864644639</v>
      </c>
      <c r="Z18" s="79">
        <f t="shared" si="11"/>
        <v>26.312811226799457</v>
      </c>
      <c r="AA18" s="79">
        <f t="shared" si="11"/>
        <v>27.16161158895428</v>
      </c>
      <c r="AB18" s="79">
        <f t="shared" si="11"/>
        <v>28.010411951109102</v>
      </c>
      <c r="AC18" s="79">
        <f t="shared" si="11"/>
        <v>28.859212313263921</v>
      </c>
      <c r="AD18" s="79">
        <f t="shared" si="11"/>
        <v>29.708012675418743</v>
      </c>
      <c r="AE18" s="82">
        <f t="shared" si="11"/>
        <v>30.556813037573566</v>
      </c>
      <c r="AF18" s="81">
        <f t="shared" si="11"/>
        <v>31.405613399728384</v>
      </c>
      <c r="AG18" s="81">
        <f t="shared" si="11"/>
        <v>32.254413761883207</v>
      </c>
      <c r="AH18" s="81">
        <f t="shared" si="11"/>
        <v>33.103214124038026</v>
      </c>
      <c r="AI18" s="80">
        <f t="shared" si="11"/>
        <v>33.952014486192851</v>
      </c>
    </row>
    <row r="19" spans="2:35" x14ac:dyDescent="0.3">
      <c r="B19" s="190"/>
      <c r="C19" s="74">
        <v>1.86</v>
      </c>
      <c r="D19" s="73"/>
      <c r="E19" s="75">
        <f>E5/1.86^2</f>
        <v>8.6715227193895235</v>
      </c>
      <c r="F19" s="75">
        <f t="shared" ref="F19:AI19" si="12">F5/1.86^2</f>
        <v>9.5386749913284756</v>
      </c>
      <c r="G19" s="75">
        <f t="shared" si="12"/>
        <v>10.405827263267428</v>
      </c>
      <c r="H19" s="75">
        <f t="shared" si="12"/>
        <v>11.27297953520638</v>
      </c>
      <c r="I19" s="75">
        <f t="shared" si="12"/>
        <v>12.140131807145334</v>
      </c>
      <c r="J19" s="75">
        <f t="shared" si="12"/>
        <v>13.007284079084286</v>
      </c>
      <c r="K19" s="75">
        <f t="shared" si="12"/>
        <v>13.874436351023238</v>
      </c>
      <c r="L19" s="75">
        <f t="shared" si="12"/>
        <v>14.74158862296219</v>
      </c>
      <c r="M19" s="75">
        <f t="shared" si="12"/>
        <v>15.608740894901143</v>
      </c>
      <c r="N19" s="75">
        <f t="shared" si="12"/>
        <v>16.475893166840095</v>
      </c>
      <c r="O19" s="76">
        <f t="shared" si="12"/>
        <v>17.343045438779047</v>
      </c>
      <c r="P19" s="76">
        <f t="shared" si="12"/>
        <v>18.210197710717999</v>
      </c>
      <c r="Q19" s="77">
        <f t="shared" si="12"/>
        <v>19.077349982656951</v>
      </c>
      <c r="R19" s="77">
        <f t="shared" si="12"/>
        <v>19.944502254595903</v>
      </c>
      <c r="S19" s="77">
        <f t="shared" si="12"/>
        <v>20.811654526534856</v>
      </c>
      <c r="T19" s="77">
        <f t="shared" si="12"/>
        <v>21.678806798473808</v>
      </c>
      <c r="U19" s="77">
        <f t="shared" si="12"/>
        <v>22.54595907041276</v>
      </c>
      <c r="V19" s="77">
        <f t="shared" si="12"/>
        <v>23.413111342351716</v>
      </c>
      <c r="W19" s="77">
        <f t="shared" si="12"/>
        <v>24.280263614290668</v>
      </c>
      <c r="X19" s="79">
        <f t="shared" si="12"/>
        <v>25.14741588622962</v>
      </c>
      <c r="Y19" s="79">
        <f t="shared" si="12"/>
        <v>26.014568158168572</v>
      </c>
      <c r="Z19" s="79">
        <f t="shared" si="12"/>
        <v>26.881720430107524</v>
      </c>
      <c r="AA19" s="79">
        <f t="shared" si="12"/>
        <v>27.748872702046476</v>
      </c>
      <c r="AB19" s="79">
        <f t="shared" si="12"/>
        <v>28.616024973985429</v>
      </c>
      <c r="AC19" s="79">
        <f t="shared" si="12"/>
        <v>29.483177245924381</v>
      </c>
      <c r="AD19" s="82">
        <f t="shared" si="12"/>
        <v>30.350329517863333</v>
      </c>
      <c r="AE19" s="82">
        <f t="shared" si="12"/>
        <v>31.217481789802285</v>
      </c>
      <c r="AF19" s="82">
        <f t="shared" si="12"/>
        <v>32.084634061741241</v>
      </c>
      <c r="AG19" s="82">
        <f t="shared" si="12"/>
        <v>32.95178633368019</v>
      </c>
      <c r="AH19" s="82">
        <f t="shared" si="12"/>
        <v>33.818938605619145</v>
      </c>
      <c r="AI19" s="83">
        <f t="shared" si="12"/>
        <v>34.686090877558094</v>
      </c>
    </row>
    <row r="20" spans="2:35" x14ac:dyDescent="0.3">
      <c r="B20" s="190"/>
      <c r="C20" s="74">
        <v>1.84</v>
      </c>
      <c r="D20" s="73"/>
      <c r="E20" s="75">
        <f>E5/1.84^2</f>
        <v>8.8610586011342143</v>
      </c>
      <c r="F20" s="75">
        <f t="shared" ref="F20:AI20" si="13">F5/1.84^2</f>
        <v>9.7471644612476371</v>
      </c>
      <c r="G20" s="75">
        <f t="shared" si="13"/>
        <v>10.633270321361058</v>
      </c>
      <c r="H20" s="75">
        <f t="shared" si="13"/>
        <v>11.519376181474479</v>
      </c>
      <c r="I20" s="75">
        <f t="shared" si="13"/>
        <v>12.4054820415879</v>
      </c>
      <c r="J20" s="75">
        <f t="shared" si="13"/>
        <v>13.291587901701323</v>
      </c>
      <c r="K20" s="75">
        <f t="shared" si="13"/>
        <v>14.177693761814744</v>
      </c>
      <c r="L20" s="75">
        <f t="shared" si="13"/>
        <v>15.063799621928165</v>
      </c>
      <c r="M20" s="75">
        <f t="shared" si="13"/>
        <v>15.949905482041586</v>
      </c>
      <c r="N20" s="75">
        <f t="shared" si="13"/>
        <v>16.836011342155007</v>
      </c>
      <c r="O20" s="76">
        <f t="shared" si="13"/>
        <v>17.722117202268429</v>
      </c>
      <c r="P20" s="77">
        <f t="shared" si="13"/>
        <v>18.608223062381853</v>
      </c>
      <c r="Q20" s="77">
        <f t="shared" si="13"/>
        <v>19.494328922495274</v>
      </c>
      <c r="R20" s="77">
        <f t="shared" si="13"/>
        <v>20.380434782608695</v>
      </c>
      <c r="S20" s="77">
        <f t="shared" si="13"/>
        <v>21.266540642722116</v>
      </c>
      <c r="T20" s="77">
        <f t="shared" si="13"/>
        <v>22.152646502835537</v>
      </c>
      <c r="U20" s="77">
        <f t="shared" si="13"/>
        <v>23.038752362948959</v>
      </c>
      <c r="V20" s="77">
        <f t="shared" si="13"/>
        <v>23.92485822306238</v>
      </c>
      <c r="W20" s="77">
        <f t="shared" si="13"/>
        <v>24.810964083175801</v>
      </c>
      <c r="X20" s="79">
        <f t="shared" si="13"/>
        <v>25.697069943289225</v>
      </c>
      <c r="Y20" s="79">
        <f t="shared" si="13"/>
        <v>26.583175803402646</v>
      </c>
      <c r="Z20" s="79">
        <f t="shared" si="13"/>
        <v>27.469281663516067</v>
      </c>
      <c r="AA20" s="79">
        <f t="shared" si="13"/>
        <v>28.355387523629489</v>
      </c>
      <c r="AB20" s="79">
        <f t="shared" si="13"/>
        <v>29.24149338374291</v>
      </c>
      <c r="AC20" s="82">
        <f t="shared" si="13"/>
        <v>30.127599243856331</v>
      </c>
      <c r="AD20" s="82">
        <f t="shared" si="13"/>
        <v>31.013705103969752</v>
      </c>
      <c r="AE20" s="82">
        <f t="shared" si="13"/>
        <v>31.899810964083173</v>
      </c>
      <c r="AF20" s="82">
        <f t="shared" si="13"/>
        <v>32.785916824196597</v>
      </c>
      <c r="AG20" s="82">
        <f t="shared" si="13"/>
        <v>33.672022684310015</v>
      </c>
      <c r="AH20" s="82">
        <f t="shared" si="13"/>
        <v>34.55812854442344</v>
      </c>
      <c r="AI20" s="83">
        <f t="shared" si="13"/>
        <v>35.444234404536857</v>
      </c>
    </row>
    <row r="21" spans="2:35" x14ac:dyDescent="0.3">
      <c r="B21" s="190"/>
      <c r="C21" s="74">
        <v>1.82</v>
      </c>
      <c r="D21" s="73"/>
      <c r="E21" s="75">
        <f>E5/1.82^2</f>
        <v>9.0568771887453199</v>
      </c>
      <c r="F21" s="75">
        <f t="shared" ref="F21:AI21" si="14">F5/1.82^2</f>
        <v>9.9625649076198517</v>
      </c>
      <c r="G21" s="75">
        <f t="shared" si="14"/>
        <v>10.868252626494384</v>
      </c>
      <c r="H21" s="75">
        <f t="shared" si="14"/>
        <v>11.773940345368915</v>
      </c>
      <c r="I21" s="75">
        <f t="shared" si="14"/>
        <v>12.679628064243447</v>
      </c>
      <c r="J21" s="75">
        <f t="shared" si="14"/>
        <v>13.585315783117981</v>
      </c>
      <c r="K21" s="75">
        <f t="shared" si="14"/>
        <v>14.491003501992513</v>
      </c>
      <c r="L21" s="75">
        <f t="shared" si="14"/>
        <v>15.396691220867044</v>
      </c>
      <c r="M21" s="75">
        <f t="shared" si="14"/>
        <v>16.302378939741576</v>
      </c>
      <c r="N21" s="76">
        <f t="shared" si="14"/>
        <v>17.208066658616108</v>
      </c>
      <c r="O21" s="76">
        <f t="shared" si="14"/>
        <v>18.11375437749064</v>
      </c>
      <c r="P21" s="77">
        <f t="shared" si="14"/>
        <v>19.019442096365172</v>
      </c>
      <c r="Q21" s="77">
        <f t="shared" si="14"/>
        <v>19.925129815239703</v>
      </c>
      <c r="R21" s="77">
        <f t="shared" si="14"/>
        <v>20.830817534114235</v>
      </c>
      <c r="S21" s="77">
        <f t="shared" si="14"/>
        <v>21.736505252988767</v>
      </c>
      <c r="T21" s="77">
        <f t="shared" si="14"/>
        <v>22.642192971863299</v>
      </c>
      <c r="U21" s="77">
        <f t="shared" si="14"/>
        <v>23.547880690737831</v>
      </c>
      <c r="V21" s="77">
        <f t="shared" si="14"/>
        <v>24.453568409612362</v>
      </c>
      <c r="W21" s="79">
        <f t="shared" si="14"/>
        <v>25.359256128486894</v>
      </c>
      <c r="X21" s="79">
        <f t="shared" si="14"/>
        <v>26.26494384736143</v>
      </c>
      <c r="Y21" s="79">
        <f t="shared" si="14"/>
        <v>27.170631566235961</v>
      </c>
      <c r="Z21" s="79">
        <f t="shared" si="14"/>
        <v>28.076319285110493</v>
      </c>
      <c r="AA21" s="79">
        <f t="shared" si="14"/>
        <v>28.982007003985025</v>
      </c>
      <c r="AB21" s="79">
        <f t="shared" si="14"/>
        <v>29.887694722859557</v>
      </c>
      <c r="AC21" s="82">
        <f t="shared" si="14"/>
        <v>30.793382441734089</v>
      </c>
      <c r="AD21" s="82">
        <f t="shared" si="14"/>
        <v>31.69907016060862</v>
      </c>
      <c r="AE21" s="82">
        <f t="shared" si="14"/>
        <v>32.604757879483152</v>
      </c>
      <c r="AF21" s="82">
        <f t="shared" si="14"/>
        <v>33.510445598357684</v>
      </c>
      <c r="AG21" s="82">
        <f t="shared" si="14"/>
        <v>34.416133317232216</v>
      </c>
      <c r="AH21" s="82">
        <f t="shared" si="14"/>
        <v>35.321821036106748</v>
      </c>
      <c r="AI21" s="83">
        <f t="shared" si="14"/>
        <v>36.22750875498128</v>
      </c>
    </row>
    <row r="22" spans="2:35" x14ac:dyDescent="0.3">
      <c r="B22" s="190"/>
      <c r="C22" s="74">
        <v>1.8</v>
      </c>
      <c r="D22" s="73"/>
      <c r="E22" s="75">
        <f>E5/1.8^2</f>
        <v>9.2592592592592595</v>
      </c>
      <c r="F22" s="75">
        <f t="shared" ref="F22:AI22" si="15">F5/1.8^2</f>
        <v>10.185185185185185</v>
      </c>
      <c r="G22" s="75">
        <f t="shared" si="15"/>
        <v>11.111111111111111</v>
      </c>
      <c r="H22" s="75">
        <f t="shared" si="15"/>
        <v>12.037037037037036</v>
      </c>
      <c r="I22" s="75">
        <f t="shared" si="15"/>
        <v>12.962962962962962</v>
      </c>
      <c r="J22" s="75">
        <f t="shared" si="15"/>
        <v>13.888888888888888</v>
      </c>
      <c r="K22" s="75">
        <f t="shared" si="15"/>
        <v>14.814814814814813</v>
      </c>
      <c r="L22" s="75">
        <f t="shared" si="15"/>
        <v>15.74074074074074</v>
      </c>
      <c r="M22" s="75">
        <f t="shared" si="15"/>
        <v>16.666666666666664</v>
      </c>
      <c r="N22" s="76">
        <f t="shared" si="15"/>
        <v>17.592592592592592</v>
      </c>
      <c r="O22" s="77">
        <f t="shared" si="15"/>
        <v>18.518518518518519</v>
      </c>
      <c r="P22" s="77">
        <f t="shared" si="15"/>
        <v>19.444444444444443</v>
      </c>
      <c r="Q22" s="77">
        <f t="shared" si="15"/>
        <v>20.37037037037037</v>
      </c>
      <c r="R22" s="77">
        <f t="shared" si="15"/>
        <v>21.296296296296294</v>
      </c>
      <c r="S22" s="77">
        <f t="shared" si="15"/>
        <v>22.222222222222221</v>
      </c>
      <c r="T22" s="77">
        <f t="shared" si="15"/>
        <v>23.148148148148145</v>
      </c>
      <c r="U22" s="77">
        <f t="shared" si="15"/>
        <v>24.074074074074073</v>
      </c>
      <c r="V22" s="79">
        <f t="shared" si="15"/>
        <v>25</v>
      </c>
      <c r="W22" s="79">
        <f t="shared" si="15"/>
        <v>25.925925925925924</v>
      </c>
      <c r="X22" s="79">
        <f t="shared" si="15"/>
        <v>26.851851851851851</v>
      </c>
      <c r="Y22" s="79">
        <f t="shared" si="15"/>
        <v>27.777777777777775</v>
      </c>
      <c r="Z22" s="79">
        <f t="shared" si="15"/>
        <v>28.703703703703702</v>
      </c>
      <c r="AA22" s="79">
        <f t="shared" si="15"/>
        <v>29.629629629629626</v>
      </c>
      <c r="AB22" s="82">
        <f t="shared" si="15"/>
        <v>30.555555555555554</v>
      </c>
      <c r="AC22" s="82">
        <f t="shared" si="15"/>
        <v>31.481481481481481</v>
      </c>
      <c r="AD22" s="82">
        <f t="shared" si="15"/>
        <v>32.407407407407405</v>
      </c>
      <c r="AE22" s="82">
        <f t="shared" si="15"/>
        <v>33.333333333333329</v>
      </c>
      <c r="AF22" s="82">
        <f t="shared" si="15"/>
        <v>34.25925925925926</v>
      </c>
      <c r="AG22" s="82">
        <f t="shared" si="15"/>
        <v>35.185185185185183</v>
      </c>
      <c r="AH22" s="82">
        <f t="shared" si="15"/>
        <v>36.111111111111107</v>
      </c>
      <c r="AI22" s="82">
        <f t="shared" si="15"/>
        <v>37.037037037037038</v>
      </c>
    </row>
    <row r="23" spans="2:35" x14ac:dyDescent="0.3">
      <c r="B23" s="190"/>
      <c r="C23" s="74">
        <v>1.78</v>
      </c>
      <c r="D23" s="73"/>
      <c r="E23" s="75">
        <f>E5/1.78^2</f>
        <v>9.4685014518368895</v>
      </c>
      <c r="F23" s="75">
        <f t="shared" ref="F23:AI23" si="16">F5/1.78^2</f>
        <v>10.415351597020578</v>
      </c>
      <c r="G23" s="75">
        <f t="shared" si="16"/>
        <v>11.362201742204267</v>
      </c>
      <c r="H23" s="75">
        <f t="shared" si="16"/>
        <v>12.309051887387955</v>
      </c>
      <c r="I23" s="75">
        <f t="shared" si="16"/>
        <v>13.255902032571644</v>
      </c>
      <c r="J23" s="75">
        <f t="shared" si="16"/>
        <v>14.202752177755334</v>
      </c>
      <c r="K23" s="75">
        <f t="shared" si="16"/>
        <v>15.149602322939023</v>
      </c>
      <c r="L23" s="75">
        <f t="shared" si="16"/>
        <v>16.09645246812271</v>
      </c>
      <c r="M23" s="76">
        <f t="shared" si="16"/>
        <v>17.043302613306402</v>
      </c>
      <c r="N23" s="76">
        <f t="shared" si="16"/>
        <v>17.99015275849009</v>
      </c>
      <c r="O23" s="77">
        <f t="shared" si="16"/>
        <v>18.937002903673779</v>
      </c>
      <c r="P23" s="77">
        <f t="shared" si="16"/>
        <v>19.883853048857468</v>
      </c>
      <c r="Q23" s="77">
        <f t="shared" si="16"/>
        <v>20.830703194041156</v>
      </c>
      <c r="R23" s="77">
        <f t="shared" si="16"/>
        <v>21.777553339224845</v>
      </c>
      <c r="S23" s="77">
        <f t="shared" si="16"/>
        <v>22.724403484408533</v>
      </c>
      <c r="T23" s="77">
        <f t="shared" si="16"/>
        <v>23.671253629592222</v>
      </c>
      <c r="U23" s="77">
        <f t="shared" si="16"/>
        <v>24.618103774775911</v>
      </c>
      <c r="V23" s="79">
        <f t="shared" si="16"/>
        <v>25.564953919959599</v>
      </c>
      <c r="W23" s="79">
        <f t="shared" si="16"/>
        <v>26.511804065143288</v>
      </c>
      <c r="X23" s="79">
        <f t="shared" si="16"/>
        <v>27.458654210326976</v>
      </c>
      <c r="Y23" s="79">
        <f t="shared" si="16"/>
        <v>28.405504355510669</v>
      </c>
      <c r="Z23" s="79">
        <f t="shared" si="16"/>
        <v>29.352354500694357</v>
      </c>
      <c r="AA23" s="82">
        <f t="shared" si="16"/>
        <v>30.299204645878046</v>
      </c>
      <c r="AB23" s="82">
        <f t="shared" si="16"/>
        <v>31.246054791061734</v>
      </c>
      <c r="AC23" s="82">
        <f t="shared" si="16"/>
        <v>32.192904936245419</v>
      </c>
      <c r="AD23" s="82">
        <f t="shared" si="16"/>
        <v>33.139755081429108</v>
      </c>
      <c r="AE23" s="82">
        <f t="shared" si="16"/>
        <v>34.086605226612804</v>
      </c>
      <c r="AF23" s="82">
        <f t="shared" si="16"/>
        <v>35.033455371796492</v>
      </c>
      <c r="AG23" s="82">
        <f t="shared" si="16"/>
        <v>35.980305516980181</v>
      </c>
      <c r="AH23" s="82">
        <f t="shared" si="16"/>
        <v>36.927155662163869</v>
      </c>
      <c r="AI23" s="83">
        <f t="shared" si="16"/>
        <v>37.874005807347558</v>
      </c>
    </row>
    <row r="24" spans="2:35" x14ac:dyDescent="0.3">
      <c r="B24" s="190"/>
      <c r="C24" s="74">
        <v>1.76</v>
      </c>
      <c r="D24" s="73"/>
      <c r="E24" s="75">
        <f>E5/1.76^2</f>
        <v>9.6849173553719012</v>
      </c>
      <c r="F24" s="75">
        <f t="shared" ref="F24:AI24" si="17">F5/1.76^2</f>
        <v>10.653409090909092</v>
      </c>
      <c r="G24" s="75">
        <f t="shared" si="17"/>
        <v>11.621900826446282</v>
      </c>
      <c r="H24" s="75">
        <f t="shared" si="17"/>
        <v>12.590392561983471</v>
      </c>
      <c r="I24" s="75">
        <f t="shared" si="17"/>
        <v>13.558884297520661</v>
      </c>
      <c r="J24" s="75">
        <f t="shared" si="17"/>
        <v>14.527376033057852</v>
      </c>
      <c r="K24" s="75">
        <f t="shared" si="17"/>
        <v>15.495867768595042</v>
      </c>
      <c r="L24" s="75">
        <f t="shared" si="17"/>
        <v>16.464359504132233</v>
      </c>
      <c r="M24" s="76">
        <f t="shared" si="17"/>
        <v>17.432851239669422</v>
      </c>
      <c r="N24" s="76">
        <f t="shared" si="17"/>
        <v>18.401342975206614</v>
      </c>
      <c r="O24" s="77">
        <f t="shared" si="17"/>
        <v>19.369834710743802</v>
      </c>
      <c r="P24" s="77">
        <f t="shared" si="17"/>
        <v>20.338326446280991</v>
      </c>
      <c r="Q24" s="77">
        <f t="shared" si="17"/>
        <v>21.306818181818183</v>
      </c>
      <c r="R24" s="77">
        <f t="shared" si="17"/>
        <v>22.275309917355372</v>
      </c>
      <c r="S24" s="77">
        <f t="shared" si="17"/>
        <v>23.243801652892564</v>
      </c>
      <c r="T24" s="77">
        <f t="shared" si="17"/>
        <v>24.212293388429753</v>
      </c>
      <c r="U24" s="79">
        <f t="shared" si="17"/>
        <v>25.180785123966942</v>
      </c>
      <c r="V24" s="79">
        <f t="shared" si="17"/>
        <v>26.149276859504134</v>
      </c>
      <c r="W24" s="79">
        <f t="shared" si="17"/>
        <v>27.117768595041323</v>
      </c>
      <c r="X24" s="79">
        <f t="shared" si="17"/>
        <v>28.086260330578511</v>
      </c>
      <c r="Y24" s="79">
        <f t="shared" si="17"/>
        <v>29.054752066115704</v>
      </c>
      <c r="Z24" s="82">
        <f t="shared" si="17"/>
        <v>30.023243801652892</v>
      </c>
      <c r="AA24" s="82">
        <f t="shared" si="17"/>
        <v>30.991735537190085</v>
      </c>
      <c r="AB24" s="82">
        <f t="shared" si="17"/>
        <v>31.960227272727273</v>
      </c>
      <c r="AC24" s="82">
        <f t="shared" si="17"/>
        <v>32.928719008264466</v>
      </c>
      <c r="AD24" s="82">
        <f t="shared" si="17"/>
        <v>33.897210743801651</v>
      </c>
      <c r="AE24" s="82">
        <f t="shared" si="17"/>
        <v>34.865702479338843</v>
      </c>
      <c r="AF24" s="82">
        <f t="shared" si="17"/>
        <v>35.834194214876035</v>
      </c>
      <c r="AG24" s="82">
        <f t="shared" si="17"/>
        <v>36.802685950413228</v>
      </c>
      <c r="AH24" s="82">
        <f t="shared" si="17"/>
        <v>37.771177685950413</v>
      </c>
      <c r="AI24" s="83">
        <f t="shared" si="17"/>
        <v>38.739669421487605</v>
      </c>
    </row>
    <row r="25" spans="2:35" x14ac:dyDescent="0.3">
      <c r="B25" s="190"/>
      <c r="C25" s="74">
        <v>1.74</v>
      </c>
      <c r="D25" s="73"/>
      <c r="E25" s="75">
        <f>E5/1.74^2</f>
        <v>9.9088386841062217</v>
      </c>
      <c r="F25" s="75">
        <f t="shared" ref="F25:AI25" si="18">F5/1.74^2</f>
        <v>10.899722552516845</v>
      </c>
      <c r="G25" s="75">
        <f t="shared" si="18"/>
        <v>11.890606420927467</v>
      </c>
      <c r="H25" s="75">
        <f t="shared" si="18"/>
        <v>12.881490289338089</v>
      </c>
      <c r="I25" s="75">
        <f t="shared" si="18"/>
        <v>13.872374157748711</v>
      </c>
      <c r="J25" s="75">
        <f t="shared" si="18"/>
        <v>14.863258026159334</v>
      </c>
      <c r="K25" s="75">
        <f t="shared" si="18"/>
        <v>15.854141894569956</v>
      </c>
      <c r="L25" s="75">
        <f t="shared" si="18"/>
        <v>16.84502576298058</v>
      </c>
      <c r="M25" s="76">
        <f t="shared" si="18"/>
        <v>17.8359096313912</v>
      </c>
      <c r="N25" s="77">
        <f t="shared" si="18"/>
        <v>18.826793499801823</v>
      </c>
      <c r="O25" s="77">
        <f t="shared" si="18"/>
        <v>19.817677368212443</v>
      </c>
      <c r="P25" s="77">
        <f t="shared" si="18"/>
        <v>20.808561236623067</v>
      </c>
      <c r="Q25" s="77">
        <f t="shared" si="18"/>
        <v>21.799445105033691</v>
      </c>
      <c r="R25" s="77">
        <f t="shared" si="18"/>
        <v>22.790328973444311</v>
      </c>
      <c r="S25" s="77">
        <f t="shared" si="18"/>
        <v>23.781212841854934</v>
      </c>
      <c r="T25" s="77">
        <f t="shared" si="18"/>
        <v>24.772096710265558</v>
      </c>
      <c r="U25" s="79">
        <f t="shared" si="18"/>
        <v>25.762980578676178</v>
      </c>
      <c r="V25" s="79">
        <f t="shared" si="18"/>
        <v>26.753864447086801</v>
      </c>
      <c r="W25" s="79">
        <f t="shared" si="18"/>
        <v>27.744748315497421</v>
      </c>
      <c r="X25" s="79">
        <f t="shared" si="18"/>
        <v>28.735632183908045</v>
      </c>
      <c r="Y25" s="79">
        <f t="shared" si="18"/>
        <v>29.726516052318669</v>
      </c>
      <c r="Z25" s="82">
        <f t="shared" si="18"/>
        <v>30.717399920729289</v>
      </c>
      <c r="AA25" s="82">
        <f t="shared" si="18"/>
        <v>31.708283789139912</v>
      </c>
      <c r="AB25" s="82">
        <f t="shared" si="18"/>
        <v>32.699167657550532</v>
      </c>
      <c r="AC25" s="82">
        <f t="shared" si="18"/>
        <v>33.690051525961159</v>
      </c>
      <c r="AD25" s="82">
        <f t="shared" si="18"/>
        <v>34.68093539437178</v>
      </c>
      <c r="AE25" s="82">
        <f t="shared" si="18"/>
        <v>35.6718192627824</v>
      </c>
      <c r="AF25" s="82">
        <f t="shared" si="18"/>
        <v>36.662703131193027</v>
      </c>
      <c r="AG25" s="82">
        <f t="shared" si="18"/>
        <v>37.653586999603647</v>
      </c>
      <c r="AH25" s="82">
        <f t="shared" si="18"/>
        <v>38.644470868014267</v>
      </c>
      <c r="AI25" s="83">
        <f t="shared" si="18"/>
        <v>39.635354736424887</v>
      </c>
    </row>
    <row r="26" spans="2:35" x14ac:dyDescent="0.3">
      <c r="B26" s="190"/>
      <c r="C26" s="74">
        <v>1.72</v>
      </c>
      <c r="D26" s="73"/>
      <c r="E26" s="75">
        <f>E5/1.72^2</f>
        <v>10.140616549486209</v>
      </c>
      <c r="F26" s="75">
        <f t="shared" ref="F26:AI26" si="19">F5/1.72^2</f>
        <v>11.15467820443483</v>
      </c>
      <c r="G26" s="75">
        <f t="shared" si="19"/>
        <v>12.168739859383452</v>
      </c>
      <c r="H26" s="75">
        <f t="shared" si="19"/>
        <v>13.182801514332073</v>
      </c>
      <c r="I26" s="75">
        <f t="shared" si="19"/>
        <v>14.196863169280693</v>
      </c>
      <c r="J26" s="75">
        <f t="shared" si="19"/>
        <v>15.210924824229314</v>
      </c>
      <c r="K26" s="75">
        <f t="shared" si="19"/>
        <v>16.224986479177936</v>
      </c>
      <c r="L26" s="76">
        <f t="shared" si="19"/>
        <v>17.239048134126556</v>
      </c>
      <c r="M26" s="76">
        <f t="shared" si="19"/>
        <v>18.253109789075179</v>
      </c>
      <c r="N26" s="77">
        <f t="shared" si="19"/>
        <v>19.267171444023798</v>
      </c>
      <c r="O26" s="77">
        <f t="shared" si="19"/>
        <v>20.281233098972418</v>
      </c>
      <c r="P26" s="77">
        <f t="shared" si="19"/>
        <v>21.295294753921041</v>
      </c>
      <c r="Q26" s="77">
        <f t="shared" si="19"/>
        <v>22.309356408869661</v>
      </c>
      <c r="R26" s="77">
        <f t="shared" si="19"/>
        <v>23.323418063818284</v>
      </c>
      <c r="S26" s="77">
        <f t="shared" si="19"/>
        <v>24.337479718766904</v>
      </c>
      <c r="T26" s="79">
        <f t="shared" si="19"/>
        <v>25.351541373715524</v>
      </c>
      <c r="U26" s="79">
        <f t="shared" si="19"/>
        <v>26.365603028664147</v>
      </c>
      <c r="V26" s="79">
        <f t="shared" si="19"/>
        <v>27.379664683612766</v>
      </c>
      <c r="W26" s="79">
        <f t="shared" si="19"/>
        <v>28.393726338561386</v>
      </c>
      <c r="X26" s="79">
        <f t="shared" si="19"/>
        <v>29.407787993510009</v>
      </c>
      <c r="Y26" s="82">
        <f t="shared" si="19"/>
        <v>30.421849648458629</v>
      </c>
      <c r="Z26" s="82">
        <f t="shared" si="19"/>
        <v>31.435911303407252</v>
      </c>
      <c r="AA26" s="82">
        <f t="shared" si="19"/>
        <v>32.449972958355872</v>
      </c>
      <c r="AB26" s="82">
        <f t="shared" si="19"/>
        <v>33.464034613304491</v>
      </c>
      <c r="AC26" s="82">
        <f t="shared" si="19"/>
        <v>34.478096268253111</v>
      </c>
      <c r="AD26" s="82">
        <f t="shared" si="19"/>
        <v>35.492157923201731</v>
      </c>
      <c r="AE26" s="82">
        <f t="shared" si="19"/>
        <v>36.506219578150358</v>
      </c>
      <c r="AF26" s="82">
        <f t="shared" si="19"/>
        <v>37.520281233098977</v>
      </c>
      <c r="AG26" s="82">
        <f t="shared" si="19"/>
        <v>38.534342888047597</v>
      </c>
      <c r="AH26" s="82">
        <f t="shared" si="19"/>
        <v>39.548404542996217</v>
      </c>
      <c r="AI26" s="84">
        <f t="shared" si="19"/>
        <v>40.562466197944836</v>
      </c>
    </row>
    <row r="27" spans="2:35" x14ac:dyDescent="0.3">
      <c r="B27" s="190"/>
      <c r="C27" s="74">
        <v>1.7</v>
      </c>
      <c r="D27" s="73"/>
      <c r="E27" s="75">
        <f>E5/1.7^2</f>
        <v>10.380622837370243</v>
      </c>
      <c r="F27" s="75">
        <f t="shared" ref="F27:AI27" si="20">F5/1.7^2</f>
        <v>11.418685121107268</v>
      </c>
      <c r="G27" s="75">
        <f t="shared" si="20"/>
        <v>12.456747404844291</v>
      </c>
      <c r="H27" s="75">
        <f t="shared" si="20"/>
        <v>13.494809688581316</v>
      </c>
      <c r="I27" s="75">
        <f t="shared" si="20"/>
        <v>14.532871972318341</v>
      </c>
      <c r="J27" s="75">
        <f t="shared" si="20"/>
        <v>15.570934256055365</v>
      </c>
      <c r="K27" s="75">
        <f t="shared" si="20"/>
        <v>16.60899653979239</v>
      </c>
      <c r="L27" s="76">
        <f t="shared" si="20"/>
        <v>17.647058823529413</v>
      </c>
      <c r="M27" s="77">
        <f t="shared" si="20"/>
        <v>18.68512110726644</v>
      </c>
      <c r="N27" s="77">
        <f t="shared" si="20"/>
        <v>19.723183391003463</v>
      </c>
      <c r="O27" s="77">
        <f t="shared" si="20"/>
        <v>20.761245674740486</v>
      </c>
      <c r="P27" s="77">
        <f t="shared" si="20"/>
        <v>21.79930795847751</v>
      </c>
      <c r="Q27" s="77">
        <f t="shared" si="20"/>
        <v>22.837370242214536</v>
      </c>
      <c r="R27" s="77">
        <f t="shared" si="20"/>
        <v>23.87543252595156</v>
      </c>
      <c r="S27" s="77">
        <f t="shared" si="20"/>
        <v>24.913494809688583</v>
      </c>
      <c r="T27" s="79">
        <f t="shared" si="20"/>
        <v>25.95155709342561</v>
      </c>
      <c r="U27" s="79">
        <f t="shared" si="20"/>
        <v>26.989619377162633</v>
      </c>
      <c r="V27" s="79">
        <f t="shared" si="20"/>
        <v>28.027681660899656</v>
      </c>
      <c r="W27" s="79">
        <f t="shared" si="20"/>
        <v>29.065743944636683</v>
      </c>
      <c r="X27" s="82">
        <f t="shared" si="20"/>
        <v>30.103806228373706</v>
      </c>
      <c r="Y27" s="82">
        <f t="shared" si="20"/>
        <v>31.141868512110729</v>
      </c>
      <c r="Z27" s="82">
        <f t="shared" si="20"/>
        <v>32.179930795847753</v>
      </c>
      <c r="AA27" s="82">
        <f t="shared" si="20"/>
        <v>33.21799307958478</v>
      </c>
      <c r="AB27" s="82">
        <f t="shared" si="20"/>
        <v>34.256055363321806</v>
      </c>
      <c r="AC27" s="82">
        <f t="shared" si="20"/>
        <v>35.294117647058826</v>
      </c>
      <c r="AD27" s="82">
        <f t="shared" si="20"/>
        <v>36.332179930795853</v>
      </c>
      <c r="AE27" s="82">
        <f t="shared" si="20"/>
        <v>37.37024221453288</v>
      </c>
      <c r="AF27" s="82">
        <f t="shared" si="20"/>
        <v>38.408304498269899</v>
      </c>
      <c r="AG27" s="82">
        <f t="shared" si="20"/>
        <v>39.446366782006926</v>
      </c>
      <c r="AH27" s="84">
        <f t="shared" si="20"/>
        <v>40.484429065743946</v>
      </c>
      <c r="AI27" s="84">
        <f t="shared" si="20"/>
        <v>41.522491349480973</v>
      </c>
    </row>
    <row r="28" spans="2:35" x14ac:dyDescent="0.3">
      <c r="B28" s="190"/>
      <c r="C28" s="74">
        <v>1.68</v>
      </c>
      <c r="D28" s="73"/>
      <c r="E28" s="75">
        <f>E5/1.68^2</f>
        <v>10.629251700680273</v>
      </c>
      <c r="F28" s="75">
        <f t="shared" ref="F28:AI28" si="21">F5/1.68^2</f>
        <v>11.692176870748302</v>
      </c>
      <c r="G28" s="75">
        <f t="shared" si="21"/>
        <v>12.755102040816329</v>
      </c>
      <c r="H28" s="75">
        <f t="shared" si="21"/>
        <v>13.818027210884356</v>
      </c>
      <c r="I28" s="75">
        <f t="shared" si="21"/>
        <v>14.880952380952383</v>
      </c>
      <c r="J28" s="75">
        <f t="shared" si="21"/>
        <v>15.94387755102041</v>
      </c>
      <c r="K28" s="76">
        <f t="shared" si="21"/>
        <v>17.006802721088437</v>
      </c>
      <c r="L28" s="76">
        <f t="shared" si="21"/>
        <v>18.069727891156464</v>
      </c>
      <c r="M28" s="77">
        <f t="shared" si="21"/>
        <v>19.132653061224492</v>
      </c>
      <c r="N28" s="77">
        <f t="shared" si="21"/>
        <v>20.195578231292519</v>
      </c>
      <c r="O28" s="77">
        <f t="shared" si="21"/>
        <v>21.258503401360546</v>
      </c>
      <c r="P28" s="77">
        <f t="shared" si="21"/>
        <v>22.321428571428577</v>
      </c>
      <c r="Q28" s="77">
        <f t="shared" si="21"/>
        <v>23.384353741496604</v>
      </c>
      <c r="R28" s="77">
        <f t="shared" si="21"/>
        <v>24.447278911564631</v>
      </c>
      <c r="S28" s="79">
        <f t="shared" si="21"/>
        <v>25.510204081632658</v>
      </c>
      <c r="T28" s="79">
        <f t="shared" si="21"/>
        <v>26.573129251700685</v>
      </c>
      <c r="U28" s="79">
        <f t="shared" si="21"/>
        <v>27.636054421768712</v>
      </c>
      <c r="V28" s="79">
        <f t="shared" si="21"/>
        <v>28.698979591836739</v>
      </c>
      <c r="W28" s="79">
        <f t="shared" si="21"/>
        <v>29.761904761904766</v>
      </c>
      <c r="X28" s="82">
        <f t="shared" si="21"/>
        <v>30.824829931972793</v>
      </c>
      <c r="Y28" s="82">
        <f t="shared" si="21"/>
        <v>31.887755102040821</v>
      </c>
      <c r="Z28" s="82">
        <f t="shared" si="21"/>
        <v>32.950680272108848</v>
      </c>
      <c r="AA28" s="82">
        <f t="shared" si="21"/>
        <v>34.013605442176875</v>
      </c>
      <c r="AB28" s="82">
        <f t="shared" si="21"/>
        <v>35.076530612244902</v>
      </c>
      <c r="AC28" s="82">
        <f t="shared" si="21"/>
        <v>36.139455782312929</v>
      </c>
      <c r="AD28" s="82">
        <f t="shared" si="21"/>
        <v>37.202380952380956</v>
      </c>
      <c r="AE28" s="82">
        <f t="shared" si="21"/>
        <v>38.265306122448983</v>
      </c>
      <c r="AF28" s="82">
        <f t="shared" si="21"/>
        <v>39.32823129251701</v>
      </c>
      <c r="AG28" s="84">
        <f t="shared" si="21"/>
        <v>40.391156462585037</v>
      </c>
      <c r="AH28" s="84">
        <f t="shared" si="21"/>
        <v>41.454081632653065</v>
      </c>
      <c r="AI28" s="84">
        <f t="shared" si="21"/>
        <v>42.517006802721092</v>
      </c>
    </row>
    <row r="29" spans="2:35" x14ac:dyDescent="0.3">
      <c r="B29" s="190"/>
      <c r="C29" s="74">
        <v>1.66</v>
      </c>
      <c r="D29" s="73"/>
      <c r="E29" s="75">
        <f>E5/1.66^2</f>
        <v>10.886921178690667</v>
      </c>
      <c r="F29" s="75">
        <f t="shared" ref="F29:AI29" si="22">F5/1.66^2</f>
        <v>11.975613296559734</v>
      </c>
      <c r="G29" s="75">
        <f t="shared" si="22"/>
        <v>13.0643054144288</v>
      </c>
      <c r="H29" s="75">
        <f t="shared" si="22"/>
        <v>14.152997532297867</v>
      </c>
      <c r="I29" s="75">
        <f t="shared" si="22"/>
        <v>15.241689650166935</v>
      </c>
      <c r="J29" s="75">
        <f t="shared" si="22"/>
        <v>16.330381768036002</v>
      </c>
      <c r="K29" s="76">
        <f t="shared" si="22"/>
        <v>17.419073885905068</v>
      </c>
      <c r="L29" s="77">
        <f t="shared" si="22"/>
        <v>18.507766003774133</v>
      </c>
      <c r="M29" s="77">
        <f t="shared" si="22"/>
        <v>19.596458121643199</v>
      </c>
      <c r="N29" s="77">
        <f t="shared" si="22"/>
        <v>20.685150239512268</v>
      </c>
      <c r="O29" s="77">
        <f t="shared" si="22"/>
        <v>21.773842357381334</v>
      </c>
      <c r="P29" s="77">
        <f t="shared" si="22"/>
        <v>22.862534475250399</v>
      </c>
      <c r="Q29" s="77">
        <f t="shared" si="22"/>
        <v>23.951226593119468</v>
      </c>
      <c r="R29" s="79">
        <f t="shared" si="22"/>
        <v>25.039918710988534</v>
      </c>
      <c r="S29" s="79">
        <f t="shared" si="22"/>
        <v>26.1286108288576</v>
      </c>
      <c r="T29" s="79">
        <f t="shared" si="22"/>
        <v>27.217302946726669</v>
      </c>
      <c r="U29" s="79">
        <f t="shared" si="22"/>
        <v>28.305995064595734</v>
      </c>
      <c r="V29" s="79">
        <f t="shared" si="22"/>
        <v>29.3946871824648</v>
      </c>
      <c r="W29" s="82">
        <f t="shared" si="22"/>
        <v>30.483379300333869</v>
      </c>
      <c r="X29" s="82">
        <f t="shared" si="22"/>
        <v>31.572071418202935</v>
      </c>
      <c r="Y29" s="82">
        <f t="shared" si="22"/>
        <v>32.660763536072004</v>
      </c>
      <c r="Z29" s="82">
        <f t="shared" si="22"/>
        <v>33.749455653941069</v>
      </c>
      <c r="AA29" s="82">
        <f t="shared" si="22"/>
        <v>34.838147771810135</v>
      </c>
      <c r="AB29" s="82">
        <f t="shared" si="22"/>
        <v>35.926839889679201</v>
      </c>
      <c r="AC29" s="82">
        <f t="shared" si="22"/>
        <v>37.015532007548266</v>
      </c>
      <c r="AD29" s="82">
        <f t="shared" si="22"/>
        <v>38.104224125417332</v>
      </c>
      <c r="AE29" s="82">
        <f t="shared" si="22"/>
        <v>39.192916243286398</v>
      </c>
      <c r="AF29" s="84">
        <f t="shared" si="22"/>
        <v>40.28160836115547</v>
      </c>
      <c r="AG29" s="84">
        <f t="shared" si="22"/>
        <v>41.370300479024536</v>
      </c>
      <c r="AH29" s="84">
        <f t="shared" si="22"/>
        <v>42.458992596893602</v>
      </c>
      <c r="AI29" s="84">
        <f t="shared" si="22"/>
        <v>43.547684714762667</v>
      </c>
    </row>
    <row r="30" spans="2:35" x14ac:dyDescent="0.3">
      <c r="B30" s="190"/>
      <c r="C30" s="74">
        <v>1.64</v>
      </c>
      <c r="D30" s="73"/>
      <c r="E30" s="75">
        <f>E5/1.64^2</f>
        <v>11.154074955383702</v>
      </c>
      <c r="F30" s="75">
        <f t="shared" ref="F30:AI30" si="23">F5/1.64^2</f>
        <v>12.269482450922073</v>
      </c>
      <c r="G30" s="75">
        <f t="shared" si="23"/>
        <v>13.384889946460442</v>
      </c>
      <c r="H30" s="75">
        <f t="shared" si="23"/>
        <v>14.500297441998812</v>
      </c>
      <c r="I30" s="75">
        <f t="shared" si="23"/>
        <v>15.615704937537183</v>
      </c>
      <c r="J30" s="75">
        <f t="shared" si="23"/>
        <v>16.731112433075552</v>
      </c>
      <c r="K30" s="76">
        <f t="shared" si="23"/>
        <v>17.846519928613922</v>
      </c>
      <c r="L30" s="77">
        <f t="shared" si="23"/>
        <v>18.961927424152293</v>
      </c>
      <c r="M30" s="77">
        <f t="shared" si="23"/>
        <v>20.077334919690664</v>
      </c>
      <c r="N30" s="77">
        <f t="shared" si="23"/>
        <v>21.192742415229034</v>
      </c>
      <c r="O30" s="77">
        <f t="shared" si="23"/>
        <v>22.308149910767405</v>
      </c>
      <c r="P30" s="77">
        <f t="shared" si="23"/>
        <v>23.423557406305775</v>
      </c>
      <c r="Q30" s="77">
        <f t="shared" si="23"/>
        <v>24.538964901844146</v>
      </c>
      <c r="R30" s="79">
        <f t="shared" si="23"/>
        <v>25.654372397382513</v>
      </c>
      <c r="S30" s="79">
        <f t="shared" si="23"/>
        <v>26.769779892920884</v>
      </c>
      <c r="T30" s="79">
        <f t="shared" si="23"/>
        <v>27.885187388459254</v>
      </c>
      <c r="U30" s="79">
        <f t="shared" si="23"/>
        <v>29.000594883997625</v>
      </c>
      <c r="V30" s="82">
        <f t="shared" si="23"/>
        <v>30.116002379535995</v>
      </c>
      <c r="W30" s="82">
        <f t="shared" si="23"/>
        <v>31.231409875074366</v>
      </c>
      <c r="X30" s="82">
        <f t="shared" si="23"/>
        <v>32.346817370612733</v>
      </c>
      <c r="Y30" s="82">
        <f t="shared" si="23"/>
        <v>33.462224866151104</v>
      </c>
      <c r="Z30" s="82">
        <f t="shared" si="23"/>
        <v>34.577632361689474</v>
      </c>
      <c r="AA30" s="82">
        <f t="shared" si="23"/>
        <v>35.693039857227845</v>
      </c>
      <c r="AB30" s="82">
        <f t="shared" si="23"/>
        <v>36.808447352766215</v>
      </c>
      <c r="AC30" s="82">
        <f t="shared" si="23"/>
        <v>37.923854848304586</v>
      </c>
      <c r="AD30" s="82">
        <f t="shared" si="23"/>
        <v>39.039262343842957</v>
      </c>
      <c r="AE30" s="84">
        <f t="shared" si="23"/>
        <v>40.154669839381327</v>
      </c>
      <c r="AF30" s="84">
        <f t="shared" si="23"/>
        <v>41.270077334919698</v>
      </c>
      <c r="AG30" s="84">
        <f t="shared" si="23"/>
        <v>42.385484830458068</v>
      </c>
      <c r="AH30" s="84">
        <f t="shared" si="23"/>
        <v>43.500892325996439</v>
      </c>
      <c r="AI30" s="84">
        <f t="shared" si="23"/>
        <v>44.61629982153481</v>
      </c>
    </row>
    <row r="31" spans="2:35" x14ac:dyDescent="0.3">
      <c r="B31" s="190"/>
      <c r="C31" s="74">
        <v>1.62</v>
      </c>
      <c r="D31" s="73"/>
      <c r="E31" s="75">
        <f>E5/1.62^2</f>
        <v>11.431184270690441</v>
      </c>
      <c r="F31" s="75">
        <f t="shared" ref="F31:AI31" si="24">F5/1.62^2</f>
        <v>12.574302697759485</v>
      </c>
      <c r="G31" s="75">
        <f t="shared" si="24"/>
        <v>13.71742112482853</v>
      </c>
      <c r="H31" s="75">
        <f t="shared" si="24"/>
        <v>14.860539551897574</v>
      </c>
      <c r="I31" s="75">
        <f t="shared" si="24"/>
        <v>16.003657978966618</v>
      </c>
      <c r="J31" s="76">
        <f t="shared" si="24"/>
        <v>17.146776406035663</v>
      </c>
      <c r="K31" s="76">
        <f t="shared" si="24"/>
        <v>18.289894833104707</v>
      </c>
      <c r="L31" s="77">
        <f t="shared" si="24"/>
        <v>19.433013260173752</v>
      </c>
      <c r="M31" s="77">
        <f t="shared" si="24"/>
        <v>20.576131687242793</v>
      </c>
      <c r="N31" s="77">
        <f t="shared" si="24"/>
        <v>21.719250114311837</v>
      </c>
      <c r="O31" s="77">
        <f t="shared" si="24"/>
        <v>22.862368541380881</v>
      </c>
      <c r="P31" s="77">
        <f t="shared" si="24"/>
        <v>24.005486968449926</v>
      </c>
      <c r="Q31" s="79">
        <f t="shared" si="24"/>
        <v>25.14860539551897</v>
      </c>
      <c r="R31" s="79">
        <f t="shared" si="24"/>
        <v>26.291723822588015</v>
      </c>
      <c r="S31" s="79">
        <f t="shared" si="24"/>
        <v>27.434842249657059</v>
      </c>
      <c r="T31" s="79">
        <f t="shared" si="24"/>
        <v>28.577960676726104</v>
      </c>
      <c r="U31" s="79">
        <f t="shared" si="24"/>
        <v>29.721079103795148</v>
      </c>
      <c r="V31" s="82">
        <f t="shared" si="24"/>
        <v>30.864197530864192</v>
      </c>
      <c r="W31" s="82">
        <f t="shared" si="24"/>
        <v>32.007315957933237</v>
      </c>
      <c r="X31" s="82">
        <f t="shared" si="24"/>
        <v>33.150434385002278</v>
      </c>
      <c r="Y31" s="82">
        <f t="shared" si="24"/>
        <v>34.293552812071326</v>
      </c>
      <c r="Z31" s="82">
        <f t="shared" si="24"/>
        <v>35.436671239140367</v>
      </c>
      <c r="AA31" s="82">
        <f t="shared" si="24"/>
        <v>36.579789666209415</v>
      </c>
      <c r="AB31" s="82">
        <f t="shared" si="24"/>
        <v>37.722908093278456</v>
      </c>
      <c r="AC31" s="82">
        <f t="shared" si="24"/>
        <v>38.866026520347503</v>
      </c>
      <c r="AD31" s="84">
        <f t="shared" si="24"/>
        <v>40.009144947416544</v>
      </c>
      <c r="AE31" s="84">
        <f t="shared" si="24"/>
        <v>41.152263374485585</v>
      </c>
      <c r="AF31" s="84">
        <f t="shared" si="24"/>
        <v>42.295381801554633</v>
      </c>
      <c r="AG31" s="84">
        <f t="shared" si="24"/>
        <v>43.438500228623674</v>
      </c>
      <c r="AH31" s="84">
        <f t="shared" si="24"/>
        <v>44.581618655692722</v>
      </c>
      <c r="AI31" s="84">
        <f t="shared" si="24"/>
        <v>45.724737082761763</v>
      </c>
    </row>
    <row r="32" spans="2:35" x14ac:dyDescent="0.3">
      <c r="B32" s="190"/>
      <c r="C32" s="74">
        <v>1.6</v>
      </c>
      <c r="D32" s="73"/>
      <c r="E32" s="75">
        <f>E5/1.6^2</f>
        <v>11.718749999999998</v>
      </c>
      <c r="F32" s="75">
        <f t="shared" ref="F32:AI32" si="25">F5/1.6^2</f>
        <v>12.890624999999998</v>
      </c>
      <c r="G32" s="75">
        <f t="shared" si="25"/>
        <v>14.062499999999996</v>
      </c>
      <c r="H32" s="75">
        <f t="shared" si="25"/>
        <v>15.234374999999996</v>
      </c>
      <c r="I32" s="75">
        <f t="shared" si="25"/>
        <v>16.406249999999996</v>
      </c>
      <c r="J32" s="76">
        <f t="shared" si="25"/>
        <v>17.578124999999996</v>
      </c>
      <c r="K32" s="77">
        <f t="shared" si="25"/>
        <v>18.749999999999996</v>
      </c>
      <c r="L32" s="77">
        <f t="shared" si="25"/>
        <v>19.921874999999996</v>
      </c>
      <c r="M32" s="77">
        <f t="shared" si="25"/>
        <v>21.093749999999996</v>
      </c>
      <c r="N32" s="77">
        <f t="shared" si="25"/>
        <v>22.265624999999996</v>
      </c>
      <c r="O32" s="77">
        <f t="shared" si="25"/>
        <v>23.437499999999996</v>
      </c>
      <c r="P32" s="77">
        <f t="shared" si="25"/>
        <v>24.609374999999996</v>
      </c>
      <c r="Q32" s="79">
        <f t="shared" si="25"/>
        <v>25.781249999999996</v>
      </c>
      <c r="R32" s="79">
        <f t="shared" si="25"/>
        <v>26.953124999999996</v>
      </c>
      <c r="S32" s="79">
        <f t="shared" si="25"/>
        <v>28.124999999999993</v>
      </c>
      <c r="T32" s="79">
        <f t="shared" si="25"/>
        <v>29.296874999999993</v>
      </c>
      <c r="U32" s="82">
        <f t="shared" si="25"/>
        <v>30.468749999999993</v>
      </c>
      <c r="V32" s="82">
        <f t="shared" si="25"/>
        <v>31.640624999999993</v>
      </c>
      <c r="W32" s="82">
        <f t="shared" si="25"/>
        <v>32.812499999999993</v>
      </c>
      <c r="X32" s="82">
        <f t="shared" si="25"/>
        <v>33.984374999999993</v>
      </c>
      <c r="Y32" s="82">
        <f t="shared" si="25"/>
        <v>35.156249999999993</v>
      </c>
      <c r="Z32" s="82">
        <f t="shared" si="25"/>
        <v>36.328124999999993</v>
      </c>
      <c r="AA32" s="82">
        <f t="shared" si="25"/>
        <v>37.499999999999993</v>
      </c>
      <c r="AB32" s="82">
        <f t="shared" si="25"/>
        <v>38.671874999999993</v>
      </c>
      <c r="AC32" s="82">
        <f t="shared" si="25"/>
        <v>39.843749999999993</v>
      </c>
      <c r="AD32" s="84">
        <f t="shared" si="25"/>
        <v>41.015624999999993</v>
      </c>
      <c r="AE32" s="84">
        <f t="shared" si="25"/>
        <v>42.187499999999993</v>
      </c>
      <c r="AF32" s="84">
        <f t="shared" si="25"/>
        <v>43.359374999999993</v>
      </c>
      <c r="AG32" s="84">
        <f t="shared" si="25"/>
        <v>44.531249999999993</v>
      </c>
      <c r="AH32" s="84">
        <f t="shared" si="25"/>
        <v>45.703124999999993</v>
      </c>
      <c r="AI32" s="84">
        <f t="shared" si="25"/>
        <v>46.874999999999993</v>
      </c>
    </row>
    <row r="33" spans="1:37" x14ac:dyDescent="0.3">
      <c r="B33" s="190"/>
      <c r="C33" s="74">
        <v>1.58</v>
      </c>
      <c r="D33" s="73"/>
      <c r="E33" s="75">
        <f>E5/1.58^2</f>
        <v>12.017304919083479</v>
      </c>
      <c r="F33" s="75">
        <f t="shared" ref="F33:AI33" si="26">F5/1.58^2</f>
        <v>13.219035410991825</v>
      </c>
      <c r="G33" s="75">
        <f t="shared" si="26"/>
        <v>14.420765902900174</v>
      </c>
      <c r="H33" s="75">
        <f t="shared" si="26"/>
        <v>15.622496394808522</v>
      </c>
      <c r="I33" s="75">
        <f t="shared" si="26"/>
        <v>16.824226886716868</v>
      </c>
      <c r="J33" s="76">
        <f t="shared" si="26"/>
        <v>18.025957378625218</v>
      </c>
      <c r="K33" s="77">
        <f t="shared" si="26"/>
        <v>19.227687870533565</v>
      </c>
      <c r="L33" s="77">
        <f t="shared" si="26"/>
        <v>20.429418362441915</v>
      </c>
      <c r="M33" s="77">
        <f t="shared" si="26"/>
        <v>21.631148854350261</v>
      </c>
      <c r="N33" s="77">
        <f t="shared" si="26"/>
        <v>22.832879346258608</v>
      </c>
      <c r="O33" s="77">
        <f t="shared" si="26"/>
        <v>24.034609838166958</v>
      </c>
      <c r="P33" s="79">
        <f t="shared" si="26"/>
        <v>25.236340330075304</v>
      </c>
      <c r="Q33" s="79">
        <f t="shared" si="26"/>
        <v>26.438070821983651</v>
      </c>
      <c r="R33" s="79">
        <f t="shared" si="26"/>
        <v>27.639801313892001</v>
      </c>
      <c r="S33" s="79">
        <f t="shared" si="26"/>
        <v>28.841531805800347</v>
      </c>
      <c r="T33" s="82">
        <f t="shared" si="26"/>
        <v>30.043262297708697</v>
      </c>
      <c r="U33" s="82">
        <f t="shared" si="26"/>
        <v>31.244992789617044</v>
      </c>
      <c r="V33" s="82">
        <f t="shared" si="26"/>
        <v>32.446723281525394</v>
      </c>
      <c r="W33" s="82">
        <f t="shared" si="26"/>
        <v>33.648453773433737</v>
      </c>
      <c r="X33" s="82">
        <f t="shared" si="26"/>
        <v>34.850184265342087</v>
      </c>
      <c r="Y33" s="82">
        <f t="shared" si="26"/>
        <v>36.051914757250437</v>
      </c>
      <c r="Z33" s="82">
        <f t="shared" si="26"/>
        <v>37.25364524915878</v>
      </c>
      <c r="AA33" s="82">
        <f t="shared" si="26"/>
        <v>38.45537574106713</v>
      </c>
      <c r="AB33" s="82">
        <f t="shared" si="26"/>
        <v>39.65710623297548</v>
      </c>
      <c r="AC33" s="84">
        <f t="shared" si="26"/>
        <v>40.85883672488383</v>
      </c>
      <c r="AD33" s="84">
        <f t="shared" si="26"/>
        <v>42.060567216792172</v>
      </c>
      <c r="AE33" s="84">
        <f t="shared" si="26"/>
        <v>43.262297708700522</v>
      </c>
      <c r="AF33" s="84">
        <f t="shared" si="26"/>
        <v>44.464028200608873</v>
      </c>
      <c r="AG33" s="84">
        <f t="shared" si="26"/>
        <v>45.665758692517215</v>
      </c>
      <c r="AH33" s="84">
        <f t="shared" si="26"/>
        <v>46.867489184425565</v>
      </c>
      <c r="AI33" s="84">
        <f t="shared" si="26"/>
        <v>48.069219676333915</v>
      </c>
    </row>
    <row r="34" spans="1:37" x14ac:dyDescent="0.3">
      <c r="B34" s="190"/>
      <c r="C34" s="74">
        <v>1.56</v>
      </c>
      <c r="D34" s="73"/>
      <c r="E34" s="75">
        <f>E5/1.56^2</f>
        <v>12.327416173570018</v>
      </c>
      <c r="F34" s="75">
        <f t="shared" ref="F34:AI34" si="27">F5/1.56^2</f>
        <v>13.56015779092702</v>
      </c>
      <c r="G34" s="75">
        <f t="shared" si="27"/>
        <v>14.792899408284022</v>
      </c>
      <c r="H34" s="75">
        <f t="shared" si="27"/>
        <v>16.025641025641026</v>
      </c>
      <c r="I34" s="76">
        <f t="shared" si="27"/>
        <v>17.258382642998026</v>
      </c>
      <c r="J34" s="77">
        <f t="shared" si="27"/>
        <v>18.491124260355029</v>
      </c>
      <c r="K34" s="77">
        <f t="shared" si="27"/>
        <v>19.723865877712029</v>
      </c>
      <c r="L34" s="77">
        <f t="shared" si="27"/>
        <v>20.956607495069033</v>
      </c>
      <c r="M34" s="77">
        <f t="shared" si="27"/>
        <v>22.189349112426033</v>
      </c>
      <c r="N34" s="77">
        <f t="shared" si="27"/>
        <v>23.422090729783037</v>
      </c>
      <c r="O34" s="77">
        <f t="shared" si="27"/>
        <v>24.654832347140037</v>
      </c>
      <c r="P34" s="79">
        <f t="shared" si="27"/>
        <v>25.88757396449704</v>
      </c>
      <c r="Q34" s="79">
        <f t="shared" si="27"/>
        <v>27.12031558185404</v>
      </c>
      <c r="R34" s="79">
        <f t="shared" si="27"/>
        <v>28.353057199211044</v>
      </c>
      <c r="S34" s="79">
        <f t="shared" si="27"/>
        <v>29.585798816568044</v>
      </c>
      <c r="T34" s="82">
        <f t="shared" si="27"/>
        <v>30.818540433925047</v>
      </c>
      <c r="U34" s="82">
        <f t="shared" si="27"/>
        <v>32.051282051282051</v>
      </c>
      <c r="V34" s="82">
        <f t="shared" si="27"/>
        <v>33.284023668639051</v>
      </c>
      <c r="W34" s="82">
        <f t="shared" si="27"/>
        <v>34.516765285996051</v>
      </c>
      <c r="X34" s="82">
        <f t="shared" si="27"/>
        <v>35.749506903353051</v>
      </c>
      <c r="Y34" s="82">
        <f t="shared" si="27"/>
        <v>36.982248520710058</v>
      </c>
      <c r="Z34" s="82">
        <f t="shared" si="27"/>
        <v>38.214990138067058</v>
      </c>
      <c r="AA34" s="82">
        <f t="shared" si="27"/>
        <v>39.447731755424059</v>
      </c>
      <c r="AB34" s="84">
        <f t="shared" si="27"/>
        <v>40.680473372781059</v>
      </c>
      <c r="AC34" s="84">
        <f t="shared" si="27"/>
        <v>41.913214990138066</v>
      </c>
      <c r="AD34" s="84">
        <f t="shared" si="27"/>
        <v>43.145956607495066</v>
      </c>
      <c r="AE34" s="84">
        <f t="shared" si="27"/>
        <v>44.378698224852066</v>
      </c>
      <c r="AF34" s="84">
        <f t="shared" si="27"/>
        <v>45.611439842209066</v>
      </c>
      <c r="AG34" s="84">
        <f t="shared" si="27"/>
        <v>46.844181459566073</v>
      </c>
      <c r="AH34" s="84">
        <f t="shared" si="27"/>
        <v>48.076923076923073</v>
      </c>
      <c r="AI34" s="84">
        <f t="shared" si="27"/>
        <v>49.309664694280073</v>
      </c>
    </row>
    <row r="35" spans="1:37" x14ac:dyDescent="0.3">
      <c r="B35" s="190"/>
      <c r="C35" s="74">
        <v>1.54</v>
      </c>
      <c r="D35" s="73"/>
      <c r="E35" s="75">
        <f>E5/1.54^2</f>
        <v>12.6496879743633</v>
      </c>
      <c r="F35" s="75">
        <f t="shared" ref="F35:AI35" si="28">F5/1.54^2</f>
        <v>13.914656771799629</v>
      </c>
      <c r="G35" s="75">
        <f t="shared" si="28"/>
        <v>15.179625569235959</v>
      </c>
      <c r="H35" s="75">
        <f t="shared" si="28"/>
        <v>16.444594366672288</v>
      </c>
      <c r="I35" s="76">
        <f t="shared" si="28"/>
        <v>17.709563164108619</v>
      </c>
      <c r="J35" s="77">
        <f t="shared" si="28"/>
        <v>18.974531961544947</v>
      </c>
      <c r="K35" s="77">
        <f t="shared" si="28"/>
        <v>20.239500758981279</v>
      </c>
      <c r="L35" s="77">
        <f t="shared" si="28"/>
        <v>21.504469556417607</v>
      </c>
      <c r="M35" s="77">
        <f t="shared" si="28"/>
        <v>22.769438353853939</v>
      </c>
      <c r="N35" s="77">
        <f t="shared" si="28"/>
        <v>24.034407151290267</v>
      </c>
      <c r="O35" s="79">
        <f t="shared" si="28"/>
        <v>25.299375948726599</v>
      </c>
      <c r="P35" s="79">
        <f t="shared" si="28"/>
        <v>26.564344746162927</v>
      </c>
      <c r="Q35" s="79">
        <f t="shared" si="28"/>
        <v>27.829313543599259</v>
      </c>
      <c r="R35" s="79">
        <f t="shared" si="28"/>
        <v>29.094282341035587</v>
      </c>
      <c r="S35" s="82">
        <f t="shared" si="28"/>
        <v>30.359251138471919</v>
      </c>
      <c r="T35" s="82">
        <f t="shared" si="28"/>
        <v>31.624219935908247</v>
      </c>
      <c r="U35" s="82">
        <f t="shared" si="28"/>
        <v>32.889188733344575</v>
      </c>
      <c r="V35" s="82">
        <f t="shared" si="28"/>
        <v>34.154157530780907</v>
      </c>
      <c r="W35" s="82">
        <f t="shared" si="28"/>
        <v>35.419126328217239</v>
      </c>
      <c r="X35" s="82">
        <f t="shared" si="28"/>
        <v>36.68409512565357</v>
      </c>
      <c r="Y35" s="82">
        <f t="shared" si="28"/>
        <v>37.949063923089895</v>
      </c>
      <c r="Z35" s="82">
        <f t="shared" si="28"/>
        <v>39.214032720526227</v>
      </c>
      <c r="AA35" s="84">
        <f t="shared" si="28"/>
        <v>40.479001517962558</v>
      </c>
      <c r="AB35" s="84">
        <f t="shared" si="28"/>
        <v>41.74397031539889</v>
      </c>
      <c r="AC35" s="84">
        <f t="shared" si="28"/>
        <v>43.008939112835215</v>
      </c>
      <c r="AD35" s="84">
        <f t="shared" si="28"/>
        <v>44.273907910271546</v>
      </c>
      <c r="AE35" s="84">
        <f t="shared" si="28"/>
        <v>45.538876707707878</v>
      </c>
      <c r="AF35" s="84">
        <f t="shared" si="28"/>
        <v>46.80384550514421</v>
      </c>
      <c r="AG35" s="84">
        <f t="shared" si="28"/>
        <v>48.068814302580535</v>
      </c>
      <c r="AH35" s="84">
        <f t="shared" si="28"/>
        <v>49.333783100016866</v>
      </c>
      <c r="AI35" s="84">
        <f t="shared" si="28"/>
        <v>50.598751897453198</v>
      </c>
    </row>
    <row r="36" spans="1:37" x14ac:dyDescent="0.3">
      <c r="B36" s="190"/>
      <c r="C36" s="74">
        <v>1.52</v>
      </c>
      <c r="D36" s="73"/>
      <c r="E36" s="75">
        <f>E5/1.52^2</f>
        <v>12.984764542936288</v>
      </c>
      <c r="F36" s="75">
        <f t="shared" ref="F36:AI36" si="29">F5/1.52^2</f>
        <v>14.283240997229917</v>
      </c>
      <c r="G36" s="75">
        <f t="shared" si="29"/>
        <v>15.581717451523545</v>
      </c>
      <c r="H36" s="75">
        <f t="shared" si="29"/>
        <v>16.880193905817176</v>
      </c>
      <c r="I36" s="76">
        <f t="shared" si="29"/>
        <v>18.178670360110804</v>
      </c>
      <c r="J36" s="77">
        <f t="shared" si="29"/>
        <v>19.477146814404431</v>
      </c>
      <c r="K36" s="77">
        <f t="shared" si="29"/>
        <v>20.775623268698062</v>
      </c>
      <c r="L36" s="77">
        <f t="shared" si="29"/>
        <v>22.07409972299169</v>
      </c>
      <c r="M36" s="77">
        <f t="shared" si="29"/>
        <v>23.372576177285318</v>
      </c>
      <c r="N36" s="77">
        <f t="shared" si="29"/>
        <v>24.671052631578949</v>
      </c>
      <c r="O36" s="79">
        <f t="shared" si="29"/>
        <v>25.969529085872576</v>
      </c>
      <c r="P36" s="79">
        <f t="shared" si="29"/>
        <v>27.268005540166204</v>
      </c>
      <c r="Q36" s="79">
        <f t="shared" si="29"/>
        <v>28.566481994459835</v>
      </c>
      <c r="R36" s="79">
        <f t="shared" si="29"/>
        <v>29.864958448753463</v>
      </c>
      <c r="S36" s="82">
        <f t="shared" si="29"/>
        <v>31.16343490304709</v>
      </c>
      <c r="T36" s="82">
        <f t="shared" si="29"/>
        <v>32.461911357340718</v>
      </c>
      <c r="U36" s="82">
        <f t="shared" si="29"/>
        <v>33.760387811634352</v>
      </c>
      <c r="V36" s="82">
        <f t="shared" si="29"/>
        <v>35.05886426592798</v>
      </c>
      <c r="W36" s="82">
        <f t="shared" si="29"/>
        <v>36.357340720221607</v>
      </c>
      <c r="X36" s="82">
        <f t="shared" si="29"/>
        <v>37.655817174515235</v>
      </c>
      <c r="Y36" s="82">
        <f t="shared" si="29"/>
        <v>38.954293628808863</v>
      </c>
      <c r="Z36" s="84">
        <f t="shared" si="29"/>
        <v>40.25277008310249</v>
      </c>
      <c r="AA36" s="84">
        <f t="shared" si="29"/>
        <v>41.551246537396125</v>
      </c>
      <c r="AB36" s="84">
        <f t="shared" si="29"/>
        <v>42.849722991689752</v>
      </c>
      <c r="AC36" s="84">
        <f t="shared" si="29"/>
        <v>44.14819944598338</v>
      </c>
      <c r="AD36" s="84">
        <f t="shared" si="29"/>
        <v>45.446675900277008</v>
      </c>
      <c r="AE36" s="84">
        <f t="shared" si="29"/>
        <v>46.745152354570635</v>
      </c>
      <c r="AF36" s="84">
        <f t="shared" si="29"/>
        <v>48.043628808864263</v>
      </c>
      <c r="AG36" s="84">
        <f t="shared" si="29"/>
        <v>49.342105263157897</v>
      </c>
      <c r="AH36" s="84">
        <f t="shared" si="29"/>
        <v>50.640581717451525</v>
      </c>
      <c r="AI36" s="84">
        <f t="shared" si="29"/>
        <v>51.939058171745152</v>
      </c>
    </row>
    <row r="37" spans="1:37" x14ac:dyDescent="0.3">
      <c r="B37" s="190"/>
      <c r="C37" s="74">
        <v>1.5</v>
      </c>
      <c r="D37" s="73"/>
      <c r="E37" s="75">
        <f>E5/1.5^2</f>
        <v>13.333333333333334</v>
      </c>
      <c r="F37" s="75">
        <f t="shared" ref="F37:AI37" si="30">F5/1.5^2</f>
        <v>14.666666666666666</v>
      </c>
      <c r="G37" s="75">
        <f t="shared" si="30"/>
        <v>16</v>
      </c>
      <c r="H37" s="76">
        <f t="shared" si="30"/>
        <v>17.333333333333332</v>
      </c>
      <c r="I37" s="77">
        <f t="shared" si="30"/>
        <v>18.666666666666668</v>
      </c>
      <c r="J37" s="77">
        <f t="shared" si="30"/>
        <v>20</v>
      </c>
      <c r="K37" s="77">
        <f t="shared" si="30"/>
        <v>21.333333333333332</v>
      </c>
      <c r="L37" s="77">
        <f t="shared" si="30"/>
        <v>22.666666666666668</v>
      </c>
      <c r="M37" s="77">
        <f t="shared" si="30"/>
        <v>24</v>
      </c>
      <c r="N37" s="79">
        <f t="shared" si="30"/>
        <v>25.333333333333332</v>
      </c>
      <c r="O37" s="79">
        <f t="shared" si="30"/>
        <v>26.666666666666668</v>
      </c>
      <c r="P37" s="79">
        <f t="shared" si="30"/>
        <v>28</v>
      </c>
      <c r="Q37" s="79">
        <f t="shared" si="30"/>
        <v>29.333333333333332</v>
      </c>
      <c r="R37" s="82">
        <f t="shared" si="30"/>
        <v>30.666666666666668</v>
      </c>
      <c r="S37" s="82">
        <f t="shared" si="30"/>
        <v>32</v>
      </c>
      <c r="T37" s="82">
        <f t="shared" si="30"/>
        <v>33.333333333333336</v>
      </c>
      <c r="U37" s="82">
        <f t="shared" si="30"/>
        <v>34.666666666666664</v>
      </c>
      <c r="V37" s="82">
        <f t="shared" si="30"/>
        <v>36</v>
      </c>
      <c r="W37" s="82">
        <f t="shared" si="30"/>
        <v>37.333333333333336</v>
      </c>
      <c r="X37" s="82">
        <f t="shared" si="30"/>
        <v>38.666666666666664</v>
      </c>
      <c r="Y37" s="84">
        <f t="shared" si="30"/>
        <v>40</v>
      </c>
      <c r="Z37" s="84">
        <f t="shared" si="30"/>
        <v>41.333333333333336</v>
      </c>
      <c r="AA37" s="84">
        <f t="shared" si="30"/>
        <v>42.666666666666664</v>
      </c>
      <c r="AB37" s="84">
        <f t="shared" si="30"/>
        <v>44</v>
      </c>
      <c r="AC37" s="84">
        <f t="shared" si="30"/>
        <v>45.333333333333336</v>
      </c>
      <c r="AD37" s="84">
        <f t="shared" si="30"/>
        <v>46.666666666666664</v>
      </c>
      <c r="AE37" s="84">
        <f t="shared" si="30"/>
        <v>48</v>
      </c>
      <c r="AF37" s="84">
        <f t="shared" si="30"/>
        <v>49.333333333333336</v>
      </c>
      <c r="AG37" s="84">
        <f t="shared" si="30"/>
        <v>50.666666666666664</v>
      </c>
      <c r="AH37" s="84">
        <f t="shared" si="30"/>
        <v>52</v>
      </c>
      <c r="AI37" s="84">
        <f t="shared" si="30"/>
        <v>53.333333333333336</v>
      </c>
    </row>
    <row r="38" spans="1:37" x14ac:dyDescent="0.3">
      <c r="B38" s="190"/>
      <c r="C38" s="74">
        <v>1.48</v>
      </c>
      <c r="D38" s="73"/>
      <c r="E38" s="75">
        <f>E5/1.48^2</f>
        <v>13.696128560993426</v>
      </c>
      <c r="F38" s="75">
        <f t="shared" ref="F38:AI38" si="31">F5/1.48^2</f>
        <v>15.065741417092768</v>
      </c>
      <c r="G38" s="75">
        <f t="shared" si="31"/>
        <v>16.435354273192111</v>
      </c>
      <c r="H38" s="76">
        <f t="shared" si="31"/>
        <v>17.804967129291455</v>
      </c>
      <c r="I38" s="77">
        <f t="shared" si="31"/>
        <v>19.174579985390796</v>
      </c>
      <c r="J38" s="77">
        <f t="shared" si="31"/>
        <v>20.54419284149014</v>
      </c>
      <c r="K38" s="77">
        <f t="shared" si="31"/>
        <v>21.913805697589481</v>
      </c>
      <c r="L38" s="77">
        <f t="shared" si="31"/>
        <v>23.283418553688826</v>
      </c>
      <c r="M38" s="77">
        <f t="shared" si="31"/>
        <v>24.653031409788166</v>
      </c>
      <c r="N38" s="79">
        <f t="shared" si="31"/>
        <v>26.022644265887511</v>
      </c>
      <c r="O38" s="79">
        <f t="shared" si="31"/>
        <v>27.392257121986852</v>
      </c>
      <c r="P38" s="79">
        <f t="shared" si="31"/>
        <v>28.761869978086196</v>
      </c>
      <c r="Q38" s="82">
        <f t="shared" si="31"/>
        <v>30.131482834185537</v>
      </c>
      <c r="R38" s="82">
        <f t="shared" si="31"/>
        <v>31.501095690284881</v>
      </c>
      <c r="S38" s="82">
        <f t="shared" si="31"/>
        <v>32.870708546384222</v>
      </c>
      <c r="T38" s="82">
        <f t="shared" si="31"/>
        <v>34.240321402483566</v>
      </c>
      <c r="U38" s="82">
        <f t="shared" si="31"/>
        <v>35.609934258582911</v>
      </c>
      <c r="V38" s="82">
        <f t="shared" si="31"/>
        <v>36.979547114682255</v>
      </c>
      <c r="W38" s="82">
        <f t="shared" si="31"/>
        <v>38.349159970781592</v>
      </c>
      <c r="X38" s="82">
        <f t="shared" si="31"/>
        <v>39.718772826880937</v>
      </c>
      <c r="Y38" s="84">
        <f t="shared" si="31"/>
        <v>41.088385682980281</v>
      </c>
      <c r="Z38" s="84">
        <f t="shared" si="31"/>
        <v>42.457998539079625</v>
      </c>
      <c r="AA38" s="84">
        <f t="shared" si="31"/>
        <v>43.827611395178963</v>
      </c>
      <c r="AB38" s="84">
        <f t="shared" si="31"/>
        <v>45.197224251278307</v>
      </c>
      <c r="AC38" s="84">
        <f t="shared" si="31"/>
        <v>46.566837107377651</v>
      </c>
      <c r="AD38" s="84">
        <f t="shared" si="31"/>
        <v>47.936449963476996</v>
      </c>
      <c r="AE38" s="84">
        <f t="shared" si="31"/>
        <v>49.306062819576333</v>
      </c>
      <c r="AF38" s="84">
        <f t="shared" si="31"/>
        <v>50.675675675675677</v>
      </c>
      <c r="AG38" s="84">
        <f t="shared" si="31"/>
        <v>52.045288531775022</v>
      </c>
      <c r="AH38" s="84">
        <f t="shared" si="31"/>
        <v>53.414901387874366</v>
      </c>
      <c r="AI38" s="84">
        <f t="shared" si="31"/>
        <v>54.784514243973703</v>
      </c>
    </row>
    <row r="39" spans="1:37" x14ac:dyDescent="0.3">
      <c r="B39" s="190"/>
      <c r="C39" s="74">
        <v>1.46</v>
      </c>
      <c r="D39" s="73"/>
      <c r="E39" s="75">
        <f>E5/1.46^2</f>
        <v>14.073935072246202</v>
      </c>
      <c r="F39" s="75">
        <f t="shared" ref="F39:AI39" si="32">F5/1.46^2</f>
        <v>15.481328579470823</v>
      </c>
      <c r="G39" s="75">
        <f t="shared" si="32"/>
        <v>16.888722086695442</v>
      </c>
      <c r="H39" s="76">
        <f t="shared" si="32"/>
        <v>18.296115593920064</v>
      </c>
      <c r="I39" s="77">
        <f t="shared" si="32"/>
        <v>19.703509101144682</v>
      </c>
      <c r="J39" s="77">
        <f t="shared" si="32"/>
        <v>21.110902608369305</v>
      </c>
      <c r="K39" s="77">
        <f t="shared" si="32"/>
        <v>22.518296115593923</v>
      </c>
      <c r="L39" s="77">
        <f t="shared" si="32"/>
        <v>23.925689622818542</v>
      </c>
      <c r="M39" s="79">
        <f t="shared" si="32"/>
        <v>25.333083130043164</v>
      </c>
      <c r="N39" s="79">
        <f t="shared" si="32"/>
        <v>26.740476637267783</v>
      </c>
      <c r="O39" s="79">
        <f t="shared" si="32"/>
        <v>28.147870144492405</v>
      </c>
      <c r="P39" s="79">
        <f t="shared" si="32"/>
        <v>29.555263651717024</v>
      </c>
      <c r="Q39" s="82">
        <f t="shared" si="32"/>
        <v>30.962657158941646</v>
      </c>
      <c r="R39" s="82">
        <f t="shared" si="32"/>
        <v>32.370050666166264</v>
      </c>
      <c r="S39" s="82">
        <f t="shared" si="32"/>
        <v>33.777444173390883</v>
      </c>
      <c r="T39" s="82">
        <f t="shared" si="32"/>
        <v>35.184837680615502</v>
      </c>
      <c r="U39" s="82">
        <f t="shared" si="32"/>
        <v>36.592231187840127</v>
      </c>
      <c r="V39" s="82">
        <f t="shared" si="32"/>
        <v>37.999624695064746</v>
      </c>
      <c r="W39" s="82">
        <f t="shared" si="32"/>
        <v>39.407018202289365</v>
      </c>
      <c r="X39" s="84">
        <f t="shared" si="32"/>
        <v>40.814411709513983</v>
      </c>
      <c r="Y39" s="84">
        <f t="shared" si="32"/>
        <v>42.221805216738609</v>
      </c>
      <c r="Z39" s="84">
        <f t="shared" si="32"/>
        <v>43.629198723963228</v>
      </c>
      <c r="AA39" s="84">
        <f t="shared" si="32"/>
        <v>45.036592231187846</v>
      </c>
      <c r="AB39" s="84">
        <f t="shared" si="32"/>
        <v>46.443985738412465</v>
      </c>
      <c r="AC39" s="84">
        <f t="shared" si="32"/>
        <v>47.851379245637084</v>
      </c>
      <c r="AD39" s="84">
        <f t="shared" si="32"/>
        <v>49.258772752861709</v>
      </c>
      <c r="AE39" s="84">
        <f t="shared" si="32"/>
        <v>50.666166260086328</v>
      </c>
      <c r="AF39" s="84">
        <f t="shared" si="32"/>
        <v>52.073559767310947</v>
      </c>
      <c r="AG39" s="84">
        <f t="shared" si="32"/>
        <v>53.480953274535565</v>
      </c>
      <c r="AH39" s="84">
        <f t="shared" si="32"/>
        <v>54.888346781760184</v>
      </c>
      <c r="AI39" s="84">
        <f t="shared" si="32"/>
        <v>56.29574028898481</v>
      </c>
    </row>
    <row r="40" spans="1:37" s="91" customFormat="1" x14ac:dyDescent="0.3">
      <c r="A40" s="85"/>
      <c r="B40" s="86"/>
      <c r="C40" s="87"/>
      <c r="D40" s="88"/>
      <c r="E40" s="89"/>
      <c r="F40" s="89"/>
      <c r="G40" s="89"/>
      <c r="H40" s="89"/>
      <c r="I40" s="89"/>
      <c r="J40" s="89"/>
      <c r="K40" s="89"/>
      <c r="L40" s="89"/>
      <c r="M40" s="89"/>
      <c r="N40" s="89"/>
      <c r="O40" s="89"/>
      <c r="P40" s="89"/>
      <c r="Q40" s="89"/>
      <c r="R40" s="89"/>
      <c r="S40" s="89"/>
      <c r="T40" s="89"/>
      <c r="U40" s="89"/>
      <c r="V40" s="89"/>
      <c r="W40" s="89"/>
      <c r="X40" s="90"/>
      <c r="Y40" s="90"/>
      <c r="Z40" s="90"/>
      <c r="AA40" s="90"/>
      <c r="AB40" s="90"/>
      <c r="AC40" s="90"/>
      <c r="AD40" s="90"/>
      <c r="AE40" s="90"/>
      <c r="AF40" s="90"/>
      <c r="AG40" s="90"/>
      <c r="AH40" s="90"/>
      <c r="AI40" s="90"/>
    </row>
    <row r="41" spans="1:37" s="91" customFormat="1" x14ac:dyDescent="0.3">
      <c r="A41" s="85"/>
      <c r="B41" s="191" t="s">
        <v>93</v>
      </c>
      <c r="C41" s="191"/>
      <c r="D41" s="88"/>
      <c r="E41" s="92"/>
      <c r="F41" s="192" t="s">
        <v>94</v>
      </c>
      <c r="G41" s="192"/>
      <c r="H41" s="192"/>
      <c r="I41" s="93"/>
      <c r="J41" s="193" t="s">
        <v>95</v>
      </c>
      <c r="K41" s="193"/>
      <c r="L41" s="94"/>
      <c r="M41" s="95"/>
      <c r="N41" s="193" t="s">
        <v>96</v>
      </c>
      <c r="O41" s="193"/>
      <c r="P41" s="94"/>
      <c r="Q41" s="96"/>
      <c r="R41" s="193" t="s">
        <v>97</v>
      </c>
      <c r="S41" s="193"/>
      <c r="T41" s="193"/>
      <c r="U41" s="193"/>
      <c r="V41" s="193"/>
      <c r="W41" s="193"/>
      <c r="X41" s="97"/>
      <c r="Y41" s="187" t="s">
        <v>98</v>
      </c>
      <c r="Z41" s="187"/>
      <c r="AA41" s="187"/>
      <c r="AB41" s="187"/>
      <c r="AC41" s="187"/>
      <c r="AD41" s="187"/>
      <c r="AE41" s="90"/>
      <c r="AF41" s="90"/>
      <c r="AG41" s="90"/>
      <c r="AH41" s="90"/>
      <c r="AI41" s="90"/>
    </row>
    <row r="42" spans="1:37" s="91" customFormat="1" ht="12.15" customHeight="1" x14ac:dyDescent="0.3">
      <c r="A42" s="85"/>
      <c r="B42" s="86"/>
      <c r="C42" s="87"/>
      <c r="D42" s="88"/>
      <c r="E42" s="89"/>
      <c r="F42" s="98"/>
      <c r="G42" s="98"/>
      <c r="H42" s="98"/>
      <c r="I42" s="94"/>
      <c r="J42" s="89"/>
      <c r="K42" s="89"/>
      <c r="L42" s="89"/>
      <c r="M42" s="89"/>
      <c r="N42" s="89"/>
      <c r="O42" s="89"/>
      <c r="P42" s="89"/>
      <c r="Q42" s="89"/>
      <c r="R42" s="89"/>
      <c r="S42" s="89"/>
      <c r="T42" s="89"/>
      <c r="U42" s="89"/>
      <c r="V42" s="89"/>
      <c r="W42" s="89"/>
      <c r="X42" s="90"/>
      <c r="Y42" s="90"/>
      <c r="Z42" s="90"/>
      <c r="AA42" s="90"/>
      <c r="AB42" s="90"/>
      <c r="AC42" s="90"/>
      <c r="AD42" s="90"/>
      <c r="AE42" s="90"/>
      <c r="AF42" s="90"/>
      <c r="AG42" s="90"/>
      <c r="AH42" s="90"/>
      <c r="AI42" s="90"/>
    </row>
    <row r="43" spans="1:37" s="91" customFormat="1" x14ac:dyDescent="0.3">
      <c r="A43" s="85"/>
      <c r="B43" s="86"/>
      <c r="C43" s="87"/>
      <c r="D43" s="88"/>
      <c r="E43" s="89"/>
      <c r="F43" s="89"/>
      <c r="G43" s="89"/>
      <c r="H43" s="89"/>
      <c r="I43" s="99"/>
      <c r="J43" s="187" t="s">
        <v>99</v>
      </c>
      <c r="K43" s="187"/>
      <c r="L43" s="187"/>
      <c r="M43" s="187"/>
      <c r="N43" s="89"/>
      <c r="O43" s="89"/>
      <c r="P43" s="89"/>
      <c r="Q43" s="89"/>
      <c r="R43" s="89"/>
      <c r="S43" s="89"/>
      <c r="T43" s="89"/>
      <c r="U43" s="89"/>
      <c r="V43" s="89"/>
      <c r="W43" s="89"/>
      <c r="X43" s="90"/>
      <c r="Y43" s="90"/>
      <c r="Z43" s="90"/>
      <c r="AA43" s="90"/>
      <c r="AB43" s="90"/>
      <c r="AC43" s="90"/>
      <c r="AD43" s="90"/>
      <c r="AE43" s="90"/>
      <c r="AF43" s="90"/>
      <c r="AG43" s="90"/>
      <c r="AH43" s="90"/>
      <c r="AI43" s="90"/>
    </row>
    <row r="44" spans="1:37" x14ac:dyDescent="0.3">
      <c r="B44" s="73"/>
      <c r="C44" s="100"/>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row>
    <row r="45" spans="1:37" x14ac:dyDescent="0.3">
      <c r="C45" s="101"/>
      <c r="AK45" s="102"/>
    </row>
    <row r="46" spans="1:37" x14ac:dyDescent="0.3">
      <c r="C46" s="101"/>
    </row>
    <row r="47" spans="1:37" x14ac:dyDescent="0.3">
      <c r="C47" s="101"/>
    </row>
    <row r="48" spans="1:37" x14ac:dyDescent="0.3">
      <c r="C48" s="101"/>
    </row>
    <row r="49" spans="3:3" x14ac:dyDescent="0.3">
      <c r="C49" s="101"/>
    </row>
    <row r="50" spans="3:3" x14ac:dyDescent="0.3">
      <c r="C50" s="101"/>
    </row>
    <row r="51" spans="3:3" x14ac:dyDescent="0.3">
      <c r="C51" s="101"/>
    </row>
    <row r="52" spans="3:3" x14ac:dyDescent="0.3">
      <c r="C52" s="101"/>
    </row>
    <row r="53" spans="3:3" x14ac:dyDescent="0.3">
      <c r="C53" s="101"/>
    </row>
    <row r="54" spans="3:3" x14ac:dyDescent="0.3">
      <c r="C54" s="101"/>
    </row>
    <row r="55" spans="3:3" x14ac:dyDescent="0.3">
      <c r="C55" s="101"/>
    </row>
    <row r="56" spans="3:3" x14ac:dyDescent="0.3">
      <c r="C56" s="101"/>
    </row>
    <row r="57" spans="3:3" x14ac:dyDescent="0.3">
      <c r="C57" s="101"/>
    </row>
    <row r="58" spans="3:3" x14ac:dyDescent="0.3">
      <c r="C58" s="101"/>
    </row>
    <row r="59" spans="3:3" x14ac:dyDescent="0.3">
      <c r="C59" s="101"/>
    </row>
    <row r="60" spans="3:3" x14ac:dyDescent="0.3">
      <c r="C60" s="101"/>
    </row>
    <row r="61" spans="3:3" x14ac:dyDescent="0.3">
      <c r="C61" s="101"/>
    </row>
    <row r="62" spans="3:3" x14ac:dyDescent="0.3">
      <c r="C62" s="101"/>
    </row>
    <row r="63" spans="3:3" x14ac:dyDescent="0.3">
      <c r="C63" s="101"/>
    </row>
    <row r="64" spans="3:3" x14ac:dyDescent="0.3">
      <c r="C64" s="101"/>
    </row>
    <row r="65" spans="3:3" x14ac:dyDescent="0.3">
      <c r="C65" s="101"/>
    </row>
    <row r="66" spans="3:3" x14ac:dyDescent="0.3">
      <c r="C66" s="101"/>
    </row>
    <row r="67" spans="3:3" x14ac:dyDescent="0.3">
      <c r="C67" s="101"/>
    </row>
    <row r="68" spans="3:3" x14ac:dyDescent="0.3">
      <c r="C68" s="101"/>
    </row>
    <row r="69" spans="3:3" x14ac:dyDescent="0.3">
      <c r="C69" s="101"/>
    </row>
    <row r="70" spans="3:3" x14ac:dyDescent="0.3">
      <c r="C70" s="101"/>
    </row>
    <row r="71" spans="3:3" x14ac:dyDescent="0.3">
      <c r="C71" s="101"/>
    </row>
    <row r="72" spans="3:3" x14ac:dyDescent="0.3">
      <c r="C72" s="101"/>
    </row>
    <row r="73" spans="3:3" x14ac:dyDescent="0.3">
      <c r="C73" s="101"/>
    </row>
    <row r="74" spans="3:3" x14ac:dyDescent="0.3">
      <c r="C74" s="101"/>
    </row>
    <row r="75" spans="3:3" x14ac:dyDescent="0.3">
      <c r="C75" s="101"/>
    </row>
    <row r="76" spans="3:3" x14ac:dyDescent="0.3">
      <c r="C76" s="101"/>
    </row>
    <row r="77" spans="3:3" x14ac:dyDescent="0.3">
      <c r="C77" s="101"/>
    </row>
    <row r="78" spans="3:3" x14ac:dyDescent="0.3">
      <c r="C78" s="101"/>
    </row>
    <row r="79" spans="3:3" x14ac:dyDescent="0.3">
      <c r="C79" s="101"/>
    </row>
    <row r="80" spans="3:3" x14ac:dyDescent="0.3">
      <c r="C80" s="101"/>
    </row>
    <row r="81" spans="3:3" x14ac:dyDescent="0.3">
      <c r="C81" s="101"/>
    </row>
    <row r="82" spans="3:3" x14ac:dyDescent="0.3">
      <c r="C82" s="101"/>
    </row>
    <row r="83" spans="3:3" x14ac:dyDescent="0.3">
      <c r="C83" s="101"/>
    </row>
    <row r="84" spans="3:3" x14ac:dyDescent="0.3">
      <c r="C84" s="101"/>
    </row>
    <row r="85" spans="3:3" x14ac:dyDescent="0.3">
      <c r="C85" s="101"/>
    </row>
    <row r="86" spans="3:3" x14ac:dyDescent="0.3">
      <c r="C86" s="101"/>
    </row>
    <row r="87" spans="3:3" x14ac:dyDescent="0.3">
      <c r="C87" s="101"/>
    </row>
    <row r="88" spans="3:3" x14ac:dyDescent="0.3">
      <c r="C88" s="101"/>
    </row>
    <row r="89" spans="3:3" x14ac:dyDescent="0.3">
      <c r="C89" s="101"/>
    </row>
    <row r="90" spans="3:3" x14ac:dyDescent="0.3">
      <c r="C90" s="101"/>
    </row>
    <row r="91" spans="3:3" x14ac:dyDescent="0.3">
      <c r="C91" s="101"/>
    </row>
    <row r="92" spans="3:3" x14ac:dyDescent="0.3">
      <c r="C92" s="101"/>
    </row>
    <row r="93" spans="3:3" x14ac:dyDescent="0.3">
      <c r="C93" s="101"/>
    </row>
    <row r="94" spans="3:3" x14ac:dyDescent="0.3">
      <c r="C94" s="101"/>
    </row>
  </sheetData>
  <mergeCells count="10">
    <mergeCell ref="J43:M43"/>
    <mergeCell ref="B2:AI2"/>
    <mergeCell ref="E4:AI4"/>
    <mergeCell ref="B7:B39"/>
    <mergeCell ref="B41:C41"/>
    <mergeCell ref="F41:H41"/>
    <mergeCell ref="J41:K41"/>
    <mergeCell ref="N41:O41"/>
    <mergeCell ref="R41:W41"/>
    <mergeCell ref="Y41:AD41"/>
  </mergeCells>
  <pageMargins left="0.7" right="0.7" top="0.75" bottom="0.75" header="0.3" footer="0.3"/>
  <pageSetup orientation="portrait"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7D14-77DD-4EF2-AF52-A7BB7B05F3F1}">
  <sheetPr codeName="Feuil13"/>
  <dimension ref="A1:AE69"/>
  <sheetViews>
    <sheetView showGridLines="0" zoomScale="97" zoomScaleNormal="97" workbookViewId="0">
      <selection activeCell="B15" sqref="B15:B42"/>
    </sheetView>
  </sheetViews>
  <sheetFormatPr baseColWidth="10" defaultRowHeight="15.6" x14ac:dyDescent="0.3"/>
  <cols>
    <col min="1" max="1" width="2.21875" style="67" customWidth="1"/>
    <col min="2" max="2" width="0.21875" style="67" customWidth="1"/>
    <col min="3" max="3" width="4.33203125" style="67" customWidth="1"/>
    <col min="4" max="4" width="4.88671875" style="69" customWidth="1"/>
    <col min="5" max="5" width="0.77734375" style="67" customWidth="1"/>
    <col min="6" max="29" width="4.88671875" style="67" customWidth="1"/>
    <col min="30" max="30" width="4.5546875" style="68" customWidth="1"/>
    <col min="31" max="16384" width="11.5546875" style="68"/>
  </cols>
  <sheetData>
    <row r="1" spans="1:29" ht="10.95" customHeight="1" x14ac:dyDescent="0.3"/>
    <row r="2" spans="1:29" ht="19.2" customHeight="1" x14ac:dyDescent="0.3">
      <c r="C2" s="188" t="s">
        <v>101</v>
      </c>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row>
    <row r="3" spans="1:29" ht="13.65" customHeight="1" x14ac:dyDescent="0.3"/>
    <row r="4" spans="1:29" x14ac:dyDescent="0.3">
      <c r="F4" s="206" t="s">
        <v>91</v>
      </c>
      <c r="G4" s="206"/>
      <c r="H4" s="206"/>
      <c r="I4" s="206"/>
      <c r="J4" s="206"/>
      <c r="K4" s="206"/>
      <c r="L4" s="206"/>
      <c r="M4" s="206"/>
      <c r="N4" s="206"/>
      <c r="O4" s="206"/>
      <c r="P4" s="206"/>
      <c r="Q4" s="206"/>
      <c r="R4" s="206"/>
      <c r="S4" s="206"/>
      <c r="T4" s="206"/>
      <c r="U4" s="206"/>
      <c r="V4" s="206"/>
      <c r="W4" s="206"/>
      <c r="X4" s="206"/>
      <c r="Y4" s="206"/>
      <c r="Z4" s="206"/>
      <c r="AA4" s="206"/>
      <c r="AB4" s="206"/>
      <c r="AC4" s="206"/>
    </row>
    <row r="5" spans="1:29" s="72" customFormat="1" x14ac:dyDescent="0.3">
      <c r="A5" s="69"/>
      <c r="B5" s="69"/>
      <c r="C5" s="70"/>
      <c r="D5" s="70"/>
      <c r="E5" s="70"/>
      <c r="F5" s="71">
        <v>45</v>
      </c>
      <c r="G5" s="71">
        <v>47</v>
      </c>
      <c r="H5" s="71">
        <v>49</v>
      </c>
      <c r="I5" s="71">
        <v>51</v>
      </c>
      <c r="J5" s="71">
        <v>53</v>
      </c>
      <c r="K5" s="71">
        <v>55</v>
      </c>
      <c r="L5" s="71">
        <v>57</v>
      </c>
      <c r="M5" s="71">
        <v>59</v>
      </c>
      <c r="N5" s="71">
        <v>61</v>
      </c>
      <c r="O5" s="71">
        <v>63</v>
      </c>
      <c r="P5" s="71">
        <v>65</v>
      </c>
      <c r="Q5" s="71">
        <v>67</v>
      </c>
      <c r="R5" s="71">
        <v>69</v>
      </c>
      <c r="S5" s="71">
        <v>71</v>
      </c>
      <c r="T5" s="71">
        <v>73</v>
      </c>
      <c r="U5" s="71">
        <v>75</v>
      </c>
      <c r="V5" s="71">
        <v>77</v>
      </c>
      <c r="W5" s="71">
        <v>79</v>
      </c>
      <c r="X5" s="71">
        <v>81</v>
      </c>
      <c r="Y5" s="71">
        <v>83</v>
      </c>
      <c r="Z5" s="71">
        <v>85</v>
      </c>
      <c r="AA5" s="71">
        <v>87</v>
      </c>
      <c r="AB5" s="71">
        <v>89</v>
      </c>
      <c r="AC5" s="71">
        <v>91</v>
      </c>
    </row>
    <row r="6" spans="1:29" ht="4.6500000000000004" customHeight="1" x14ac:dyDescent="0.3">
      <c r="C6" s="73"/>
      <c r="D6" s="70"/>
      <c r="E6" s="73"/>
      <c r="F6" s="73"/>
      <c r="G6" s="73"/>
      <c r="H6" s="73"/>
      <c r="I6" s="73"/>
      <c r="J6" s="73"/>
      <c r="K6" s="73"/>
      <c r="L6" s="73"/>
      <c r="M6" s="73"/>
      <c r="N6" s="73"/>
      <c r="O6" s="73"/>
      <c r="P6" s="73"/>
      <c r="Q6" s="73"/>
      <c r="R6" s="73"/>
      <c r="S6" s="73"/>
      <c r="T6" s="73"/>
      <c r="U6" s="73"/>
      <c r="V6" s="73"/>
      <c r="W6" s="73"/>
      <c r="X6" s="73"/>
      <c r="Y6" s="73"/>
      <c r="Z6" s="73"/>
      <c r="AA6" s="73"/>
      <c r="AB6" s="73"/>
      <c r="AC6" s="73"/>
    </row>
    <row r="7" spans="1:29" x14ac:dyDescent="0.3">
      <c r="C7" s="207" t="s">
        <v>100</v>
      </c>
      <c r="D7" s="74">
        <v>1.6</v>
      </c>
      <c r="E7" s="73"/>
      <c r="F7" s="103">
        <f>F5/1.6^2</f>
        <v>17.578124999999996</v>
      </c>
      <c r="G7" s="104">
        <f t="shared" ref="G7:AC7" si="0">G5/1.6^2</f>
        <v>18.359374999999996</v>
      </c>
      <c r="H7" s="104">
        <f t="shared" si="0"/>
        <v>19.140624999999996</v>
      </c>
      <c r="I7" s="104">
        <f t="shared" si="0"/>
        <v>19.921874999999996</v>
      </c>
      <c r="J7" s="104">
        <f t="shared" si="0"/>
        <v>20.703124999999996</v>
      </c>
      <c r="K7" s="104">
        <f t="shared" si="0"/>
        <v>21.484374999999996</v>
      </c>
      <c r="L7" s="104">
        <f t="shared" si="0"/>
        <v>22.265624999999996</v>
      </c>
      <c r="M7" s="104">
        <f t="shared" si="0"/>
        <v>23.046874999999996</v>
      </c>
      <c r="N7" s="104">
        <f t="shared" si="0"/>
        <v>23.828124999999996</v>
      </c>
      <c r="O7" s="104">
        <f t="shared" si="0"/>
        <v>24.609374999999996</v>
      </c>
      <c r="P7" s="104">
        <f t="shared" si="0"/>
        <v>25.390624999999996</v>
      </c>
      <c r="Q7" s="104">
        <f t="shared" si="0"/>
        <v>26.171874999999996</v>
      </c>
      <c r="R7" s="104">
        <f t="shared" si="0"/>
        <v>26.953124999999996</v>
      </c>
      <c r="S7" s="104">
        <f t="shared" si="0"/>
        <v>27.734374999999993</v>
      </c>
      <c r="T7" s="104">
        <f t="shared" si="0"/>
        <v>28.515624999999993</v>
      </c>
      <c r="U7" s="104">
        <f t="shared" si="0"/>
        <v>29.296874999999993</v>
      </c>
      <c r="V7" s="104">
        <f t="shared" si="0"/>
        <v>30.078124999999993</v>
      </c>
      <c r="W7" s="104">
        <f t="shared" si="0"/>
        <v>30.859374999999993</v>
      </c>
      <c r="X7" s="104">
        <f t="shared" si="0"/>
        <v>31.640624999999993</v>
      </c>
      <c r="Y7" s="104">
        <f t="shared" si="0"/>
        <v>32.421874999999993</v>
      </c>
      <c r="Z7" s="104">
        <f t="shared" si="0"/>
        <v>33.203124999999993</v>
      </c>
      <c r="AA7" s="104">
        <f t="shared" si="0"/>
        <v>33.984374999999993</v>
      </c>
      <c r="AB7" s="104">
        <f t="shared" si="0"/>
        <v>34.765624999999993</v>
      </c>
      <c r="AC7" s="105">
        <f t="shared" si="0"/>
        <v>35.546874999999993</v>
      </c>
    </row>
    <row r="8" spans="1:29" x14ac:dyDescent="0.3">
      <c r="C8" s="207"/>
      <c r="D8" s="74">
        <v>1.65</v>
      </c>
      <c r="E8" s="73"/>
      <c r="F8" s="106">
        <f>F5/1.65^2</f>
        <v>16.528925619834713</v>
      </c>
      <c r="G8" s="107">
        <f t="shared" ref="G8:AC8" si="1">G5/1.65^2</f>
        <v>17.263544536271812</v>
      </c>
      <c r="H8" s="107">
        <f t="shared" si="1"/>
        <v>17.998163452708908</v>
      </c>
      <c r="I8" s="107">
        <f t="shared" si="1"/>
        <v>18.732782369146008</v>
      </c>
      <c r="J8" s="107">
        <f t="shared" si="1"/>
        <v>19.467401285583104</v>
      </c>
      <c r="K8" s="107">
        <f t="shared" si="1"/>
        <v>20.202020202020204</v>
      </c>
      <c r="L8" s="107">
        <f t="shared" si="1"/>
        <v>20.936639118457304</v>
      </c>
      <c r="M8" s="107">
        <f t="shared" si="1"/>
        <v>21.6712580348944</v>
      </c>
      <c r="N8" s="107">
        <f t="shared" si="1"/>
        <v>22.4058769513315</v>
      </c>
      <c r="O8" s="107">
        <f t="shared" si="1"/>
        <v>23.140495867768596</v>
      </c>
      <c r="P8" s="107">
        <f t="shared" si="1"/>
        <v>23.875114784205696</v>
      </c>
      <c r="Q8" s="107">
        <f t="shared" si="1"/>
        <v>24.609733700642796</v>
      </c>
      <c r="R8" s="107">
        <f t="shared" si="1"/>
        <v>25.344352617079892</v>
      </c>
      <c r="S8" s="107">
        <f t="shared" si="1"/>
        <v>26.078971533516992</v>
      </c>
      <c r="T8" s="107">
        <f t="shared" si="1"/>
        <v>26.813590449954088</v>
      </c>
      <c r="U8" s="107">
        <f t="shared" si="1"/>
        <v>27.548209366391188</v>
      </c>
      <c r="V8" s="107">
        <f t="shared" si="1"/>
        <v>28.282828282828287</v>
      </c>
      <c r="W8" s="107">
        <f t="shared" si="1"/>
        <v>29.017447199265384</v>
      </c>
      <c r="X8" s="107">
        <f t="shared" si="1"/>
        <v>29.752066115702483</v>
      </c>
      <c r="Y8" s="107">
        <f t="shared" si="1"/>
        <v>30.486685032139579</v>
      </c>
      <c r="Z8" s="107">
        <f t="shared" si="1"/>
        <v>31.221303948576679</v>
      </c>
      <c r="AA8" s="107">
        <f>AA5/1.65^2</f>
        <v>31.955922865013779</v>
      </c>
      <c r="AB8" s="107">
        <f t="shared" si="1"/>
        <v>32.690541781450875</v>
      </c>
      <c r="AC8" s="108">
        <f t="shared" si="1"/>
        <v>33.425160697887975</v>
      </c>
    </row>
    <row r="9" spans="1:29" x14ac:dyDescent="0.3">
      <c r="C9" s="207"/>
      <c r="D9" s="74">
        <v>1.7</v>
      </c>
      <c r="E9" s="73"/>
      <c r="F9" s="106">
        <f>F5/1.7^2</f>
        <v>15.570934256055365</v>
      </c>
      <c r="G9" s="107">
        <f t="shared" ref="G9:AB9" si="2">G5/1.7^2</f>
        <v>16.262975778546714</v>
      </c>
      <c r="H9" s="107">
        <f t="shared" si="2"/>
        <v>16.955017301038065</v>
      </c>
      <c r="I9" s="107">
        <f t="shared" si="2"/>
        <v>17.647058823529413</v>
      </c>
      <c r="J9" s="107">
        <f t="shared" si="2"/>
        <v>18.339100346020764</v>
      </c>
      <c r="K9" s="107">
        <f t="shared" si="2"/>
        <v>19.031141868512112</v>
      </c>
      <c r="L9" s="107">
        <f t="shared" si="2"/>
        <v>19.723183391003463</v>
      </c>
      <c r="M9" s="107">
        <f t="shared" si="2"/>
        <v>20.415224913494811</v>
      </c>
      <c r="N9" s="107">
        <f t="shared" si="2"/>
        <v>21.107266435986162</v>
      </c>
      <c r="O9" s="107">
        <f t="shared" si="2"/>
        <v>21.79930795847751</v>
      </c>
      <c r="P9" s="107">
        <f t="shared" si="2"/>
        <v>22.491349480968861</v>
      </c>
      <c r="Q9" s="107">
        <f t="shared" si="2"/>
        <v>23.183391003460208</v>
      </c>
      <c r="R9" s="107">
        <f t="shared" si="2"/>
        <v>23.87543252595156</v>
      </c>
      <c r="S9" s="107">
        <f t="shared" si="2"/>
        <v>24.567474048442911</v>
      </c>
      <c r="T9" s="107">
        <f t="shared" si="2"/>
        <v>25.259515570934258</v>
      </c>
      <c r="U9" s="107">
        <f t="shared" si="2"/>
        <v>25.95155709342561</v>
      </c>
      <c r="V9" s="107">
        <f>V5/1.7^2</f>
        <v>26.643598615916957</v>
      </c>
      <c r="W9" s="107">
        <f t="shared" si="2"/>
        <v>27.335640138408309</v>
      </c>
      <c r="X9" s="107">
        <f t="shared" si="2"/>
        <v>28.027681660899656</v>
      </c>
      <c r="Y9" s="107">
        <f t="shared" si="2"/>
        <v>28.719723183391007</v>
      </c>
      <c r="Z9" s="107">
        <f t="shared" si="2"/>
        <v>29.411764705882355</v>
      </c>
      <c r="AA9" s="107">
        <f t="shared" si="2"/>
        <v>30.103806228373706</v>
      </c>
      <c r="AB9" s="107">
        <f t="shared" si="2"/>
        <v>30.795847750865054</v>
      </c>
      <c r="AC9" s="108">
        <f>AC5/1.7^2</f>
        <v>31.487889273356405</v>
      </c>
    </row>
    <row r="10" spans="1:29" x14ac:dyDescent="0.3">
      <c r="C10" s="207"/>
      <c r="D10" s="74">
        <v>1.75</v>
      </c>
      <c r="E10" s="73"/>
      <c r="F10" s="106">
        <f>F5/1.75^2</f>
        <v>14.693877551020408</v>
      </c>
      <c r="G10" s="107">
        <f t="shared" ref="G10:AC10" si="3">G5/1.75^2</f>
        <v>15.346938775510203</v>
      </c>
      <c r="H10" s="107">
        <f t="shared" si="3"/>
        <v>16</v>
      </c>
      <c r="I10" s="107">
        <f t="shared" si="3"/>
        <v>16.653061224489797</v>
      </c>
      <c r="J10" s="107">
        <f t="shared" si="3"/>
        <v>17.306122448979593</v>
      </c>
      <c r="K10" s="107">
        <f t="shared" si="3"/>
        <v>17.959183673469386</v>
      </c>
      <c r="L10" s="107">
        <f t="shared" si="3"/>
        <v>18.612244897959183</v>
      </c>
      <c r="M10" s="107">
        <f t="shared" si="3"/>
        <v>19.26530612244898</v>
      </c>
      <c r="N10" s="107">
        <f t="shared" si="3"/>
        <v>19.918367346938776</v>
      </c>
      <c r="O10" s="107">
        <f t="shared" si="3"/>
        <v>20.571428571428573</v>
      </c>
      <c r="P10" s="107">
        <f t="shared" si="3"/>
        <v>21.224489795918366</v>
      </c>
      <c r="Q10" s="107">
        <f t="shared" si="3"/>
        <v>21.877551020408163</v>
      </c>
      <c r="R10" s="107">
        <f t="shared" si="3"/>
        <v>22.530612244897959</v>
      </c>
      <c r="S10" s="107">
        <f t="shared" si="3"/>
        <v>23.183673469387756</v>
      </c>
      <c r="T10" s="107">
        <f t="shared" si="3"/>
        <v>23.836734693877553</v>
      </c>
      <c r="U10" s="107">
        <f>U5/1.75^2</f>
        <v>24.489795918367346</v>
      </c>
      <c r="V10" s="107">
        <f t="shared" si="3"/>
        <v>25.142857142857142</v>
      </c>
      <c r="W10" s="107">
        <f t="shared" si="3"/>
        <v>25.795918367346939</v>
      </c>
      <c r="X10" s="107">
        <f t="shared" si="3"/>
        <v>26.448979591836736</v>
      </c>
      <c r="Y10" s="107">
        <f t="shared" si="3"/>
        <v>27.102040816326532</v>
      </c>
      <c r="Z10" s="107">
        <f t="shared" si="3"/>
        <v>27.755102040816325</v>
      </c>
      <c r="AA10" s="107">
        <f t="shared" si="3"/>
        <v>28.408163265306122</v>
      </c>
      <c r="AB10" s="107">
        <f t="shared" si="3"/>
        <v>29.061224489795919</v>
      </c>
      <c r="AC10" s="108">
        <f t="shared" si="3"/>
        <v>29.714285714285715</v>
      </c>
    </row>
    <row r="11" spans="1:29" x14ac:dyDescent="0.3">
      <c r="C11" s="207"/>
      <c r="D11" s="74">
        <v>1.8</v>
      </c>
      <c r="E11" s="73"/>
      <c r="F11" s="106">
        <f>F5/1.8^2</f>
        <v>13.888888888888888</v>
      </c>
      <c r="G11" s="107">
        <f t="shared" ref="G11:AC11" si="4">G5/1.8^2</f>
        <v>14.506172839506172</v>
      </c>
      <c r="H11" s="107">
        <f t="shared" si="4"/>
        <v>15.123456790123456</v>
      </c>
      <c r="I11" s="107">
        <f t="shared" si="4"/>
        <v>15.74074074074074</v>
      </c>
      <c r="J11" s="107">
        <f t="shared" si="4"/>
        <v>16.358024691358022</v>
      </c>
      <c r="K11" s="107">
        <f t="shared" si="4"/>
        <v>16.975308641975307</v>
      </c>
      <c r="L11" s="107">
        <f t="shared" si="4"/>
        <v>17.592592592592592</v>
      </c>
      <c r="M11" s="107">
        <f t="shared" si="4"/>
        <v>18.209876543209877</v>
      </c>
      <c r="N11" s="107">
        <f t="shared" si="4"/>
        <v>18.827160493827158</v>
      </c>
      <c r="O11" s="107">
        <f t="shared" si="4"/>
        <v>19.444444444444443</v>
      </c>
      <c r="P11" s="107">
        <f t="shared" si="4"/>
        <v>20.061728395061728</v>
      </c>
      <c r="Q11" s="107">
        <f t="shared" si="4"/>
        <v>20.679012345679013</v>
      </c>
      <c r="R11" s="107">
        <f t="shared" si="4"/>
        <v>21.296296296296294</v>
      </c>
      <c r="S11" s="107">
        <f t="shared" si="4"/>
        <v>21.913580246913579</v>
      </c>
      <c r="T11" s="107">
        <f t="shared" si="4"/>
        <v>22.530864197530864</v>
      </c>
      <c r="U11" s="107">
        <f t="shared" si="4"/>
        <v>23.148148148148145</v>
      </c>
      <c r="V11" s="107">
        <f t="shared" si="4"/>
        <v>23.76543209876543</v>
      </c>
      <c r="W11" s="107">
        <f t="shared" si="4"/>
        <v>24.382716049382715</v>
      </c>
      <c r="X11" s="107">
        <f t="shared" si="4"/>
        <v>25</v>
      </c>
      <c r="Y11" s="107">
        <f>Y5/1.8^2</f>
        <v>25.617283950617281</v>
      </c>
      <c r="Z11" s="107">
        <f t="shared" si="4"/>
        <v>26.234567901234566</v>
      </c>
      <c r="AA11" s="107">
        <f t="shared" si="4"/>
        <v>26.851851851851851</v>
      </c>
      <c r="AB11" s="107">
        <f t="shared" si="4"/>
        <v>27.469135802469133</v>
      </c>
      <c r="AC11" s="108">
        <f t="shared" si="4"/>
        <v>28.086419753086417</v>
      </c>
    </row>
    <row r="12" spans="1:29" x14ac:dyDescent="0.3">
      <c r="C12" s="207"/>
      <c r="D12" s="74">
        <v>1.85</v>
      </c>
      <c r="E12" s="73"/>
      <c r="F12" s="106">
        <f>F5/1.85^2</f>
        <v>13.148283418553687</v>
      </c>
      <c r="G12" s="107">
        <f t="shared" ref="G12:AC12" si="5">G5/1.85^2</f>
        <v>13.732651570489407</v>
      </c>
      <c r="H12" s="107">
        <f t="shared" si="5"/>
        <v>14.317019722425126</v>
      </c>
      <c r="I12" s="107">
        <f t="shared" si="5"/>
        <v>14.901387874360847</v>
      </c>
      <c r="J12" s="107">
        <f t="shared" si="5"/>
        <v>15.485756026296565</v>
      </c>
      <c r="K12" s="107">
        <f t="shared" si="5"/>
        <v>16.070124178232284</v>
      </c>
      <c r="L12" s="107">
        <f t="shared" si="5"/>
        <v>16.654492330168004</v>
      </c>
      <c r="M12" s="107">
        <f t="shared" si="5"/>
        <v>17.238860482103725</v>
      </c>
      <c r="N12" s="107">
        <f t="shared" si="5"/>
        <v>17.823228634039442</v>
      </c>
      <c r="O12" s="107">
        <f t="shared" si="5"/>
        <v>18.407596785975162</v>
      </c>
      <c r="P12" s="107">
        <f t="shared" si="5"/>
        <v>18.991964937910883</v>
      </c>
      <c r="Q12" s="107">
        <f t="shared" si="5"/>
        <v>19.576333089846603</v>
      </c>
      <c r="R12" s="107">
        <f t="shared" si="5"/>
        <v>20.16070124178232</v>
      </c>
      <c r="S12" s="107">
        <f t="shared" si="5"/>
        <v>20.74506939371804</v>
      </c>
      <c r="T12" s="107">
        <f t="shared" si="5"/>
        <v>21.329437545653761</v>
      </c>
      <c r="U12" s="107">
        <f t="shared" si="5"/>
        <v>21.913805697589478</v>
      </c>
      <c r="V12" s="107">
        <f>V5/1.85^2</f>
        <v>22.498173849525198</v>
      </c>
      <c r="W12" s="107">
        <f t="shared" si="5"/>
        <v>23.082542001460919</v>
      </c>
      <c r="X12" s="107">
        <f t="shared" si="5"/>
        <v>23.666910153396639</v>
      </c>
      <c r="Y12" s="107">
        <f t="shared" si="5"/>
        <v>24.251278305332356</v>
      </c>
      <c r="Z12" s="107">
        <f t="shared" si="5"/>
        <v>24.835646457268076</v>
      </c>
      <c r="AA12" s="107">
        <f t="shared" si="5"/>
        <v>25.420014609203797</v>
      </c>
      <c r="AB12" s="107">
        <f t="shared" si="5"/>
        <v>26.004382761139514</v>
      </c>
      <c r="AC12" s="108">
        <f t="shared" si="5"/>
        <v>26.588750913075234</v>
      </c>
    </row>
    <row r="13" spans="1:29" x14ac:dyDescent="0.3">
      <c r="C13" s="207"/>
      <c r="D13" s="74">
        <v>1.9</v>
      </c>
      <c r="E13" s="73"/>
      <c r="F13" s="109">
        <f>F5/1.9^2</f>
        <v>12.465373961218837</v>
      </c>
      <c r="G13" s="110">
        <f t="shared" ref="G13:AC13" si="6">G5/1.9^2</f>
        <v>13.019390581717452</v>
      </c>
      <c r="H13" s="110">
        <f t="shared" si="6"/>
        <v>13.573407202216067</v>
      </c>
      <c r="I13" s="110">
        <f t="shared" si="6"/>
        <v>14.127423822714682</v>
      </c>
      <c r="J13" s="110">
        <f t="shared" si="6"/>
        <v>14.681440443213297</v>
      </c>
      <c r="K13" s="110">
        <f t="shared" si="6"/>
        <v>15.235457063711912</v>
      </c>
      <c r="L13" s="110">
        <f t="shared" si="6"/>
        <v>15.789473684210527</v>
      </c>
      <c r="M13" s="110">
        <f t="shared" si="6"/>
        <v>16.343490304709142</v>
      </c>
      <c r="N13" s="110">
        <f t="shared" si="6"/>
        <v>16.897506925207757</v>
      </c>
      <c r="O13" s="110">
        <f t="shared" si="6"/>
        <v>17.451523545706372</v>
      </c>
      <c r="P13" s="110">
        <f t="shared" si="6"/>
        <v>18.005540166204987</v>
      </c>
      <c r="Q13" s="110">
        <f t="shared" si="6"/>
        <v>18.559556786703602</v>
      </c>
      <c r="R13" s="110">
        <f t="shared" si="6"/>
        <v>19.113573407202217</v>
      </c>
      <c r="S13" s="110">
        <f t="shared" si="6"/>
        <v>19.667590027700832</v>
      </c>
      <c r="T13" s="110">
        <f t="shared" si="6"/>
        <v>20.221606648199447</v>
      </c>
      <c r="U13" s="110">
        <f>U5/1.9^2</f>
        <v>20.775623268698062</v>
      </c>
      <c r="V13" s="110">
        <f t="shared" si="6"/>
        <v>21.329639889196677</v>
      </c>
      <c r="W13" s="110">
        <f t="shared" si="6"/>
        <v>21.883656509695292</v>
      </c>
      <c r="X13" s="110">
        <f t="shared" si="6"/>
        <v>22.437673130193907</v>
      </c>
      <c r="Y13" s="110">
        <f t="shared" si="6"/>
        <v>22.991689750692522</v>
      </c>
      <c r="Z13" s="110">
        <f t="shared" si="6"/>
        <v>23.545706371191137</v>
      </c>
      <c r="AA13" s="110">
        <f t="shared" si="6"/>
        <v>24.099722991689752</v>
      </c>
      <c r="AB13" s="110">
        <f t="shared" si="6"/>
        <v>24.653739612188367</v>
      </c>
      <c r="AC13" s="111">
        <f t="shared" si="6"/>
        <v>25.207756232686982</v>
      </c>
    </row>
    <row r="14" spans="1:29" x14ac:dyDescent="0.3">
      <c r="C14" s="73"/>
      <c r="D14" s="100"/>
      <c r="E14" s="73"/>
      <c r="F14" s="73"/>
      <c r="G14" s="73"/>
      <c r="H14" s="73"/>
      <c r="I14" s="73"/>
      <c r="J14" s="73"/>
      <c r="K14" s="73"/>
      <c r="L14" s="73"/>
      <c r="M14" s="73"/>
      <c r="N14" s="73"/>
      <c r="O14" s="73"/>
      <c r="P14" s="73"/>
      <c r="Q14" s="73"/>
      <c r="R14" s="73"/>
      <c r="S14" s="73"/>
      <c r="T14" s="73"/>
      <c r="U14" s="73"/>
      <c r="V14" s="73"/>
      <c r="W14" s="73"/>
      <c r="X14" s="73"/>
      <c r="Y14" s="73"/>
      <c r="Z14" s="73"/>
      <c r="AA14" s="73"/>
      <c r="AB14" s="73"/>
      <c r="AC14" s="73"/>
    </row>
    <row r="15" spans="1:29" ht="9.6" customHeight="1" x14ac:dyDescent="0.3">
      <c r="C15" s="73"/>
      <c r="D15" s="100"/>
      <c r="E15" s="73"/>
      <c r="F15" s="73"/>
      <c r="G15" s="73"/>
      <c r="H15" s="73"/>
      <c r="I15" s="73"/>
      <c r="J15" s="73"/>
      <c r="K15" s="73"/>
      <c r="L15" s="73"/>
      <c r="M15" s="73"/>
      <c r="N15" s="73"/>
      <c r="O15" s="73"/>
      <c r="P15" s="73"/>
      <c r="Q15" s="73"/>
      <c r="R15" s="73"/>
      <c r="S15" s="73"/>
      <c r="T15" s="73"/>
      <c r="U15" s="73"/>
      <c r="V15" s="73"/>
      <c r="W15" s="73"/>
      <c r="X15" s="73"/>
      <c r="Y15" s="73"/>
      <c r="Z15" s="73"/>
      <c r="AA15" s="73"/>
      <c r="AB15" s="73"/>
      <c r="AC15" s="73"/>
    </row>
    <row r="16" spans="1:29" ht="15.6" customHeight="1" x14ac:dyDescent="0.3">
      <c r="C16" s="73"/>
      <c r="D16" s="100"/>
      <c r="E16" s="73"/>
      <c r="F16" s="73"/>
      <c r="G16" s="208"/>
      <c r="H16" s="209"/>
      <c r="I16" s="202" t="s">
        <v>102</v>
      </c>
      <c r="J16" s="203"/>
      <c r="K16" s="203"/>
      <c r="L16" s="203"/>
      <c r="M16" s="203"/>
      <c r="N16" s="203"/>
      <c r="O16" s="203"/>
      <c r="P16" s="203"/>
      <c r="Q16" s="73"/>
      <c r="R16" s="73"/>
      <c r="S16" s="73"/>
      <c r="T16" s="73"/>
      <c r="U16" s="73"/>
      <c r="V16" s="73"/>
      <c r="W16" s="73"/>
      <c r="X16" s="73"/>
      <c r="Y16" s="73"/>
      <c r="Z16" s="73"/>
      <c r="AA16" s="73"/>
      <c r="AB16" s="73"/>
      <c r="AC16" s="73"/>
    </row>
    <row r="17" spans="4:31" ht="5.4" customHeight="1" x14ac:dyDescent="0.3">
      <c r="D17" s="101"/>
      <c r="AE17" s="102"/>
    </row>
    <row r="18" spans="4:31" x14ac:dyDescent="0.3">
      <c r="D18" s="101"/>
      <c r="G18" s="204"/>
      <c r="H18" s="205"/>
      <c r="I18" s="202" t="s">
        <v>103</v>
      </c>
      <c r="J18" s="203"/>
      <c r="K18" s="203"/>
      <c r="L18" s="203"/>
      <c r="M18" s="203"/>
      <c r="N18" s="203"/>
      <c r="O18" s="203"/>
      <c r="P18" s="203"/>
    </row>
    <row r="19" spans="4:31" ht="6.45" customHeight="1" x14ac:dyDescent="0.3">
      <c r="D19" s="101"/>
    </row>
    <row r="20" spans="4:31" x14ac:dyDescent="0.3">
      <c r="D20" s="101"/>
      <c r="G20" s="194"/>
      <c r="H20" s="195"/>
      <c r="I20" s="196" t="s">
        <v>104</v>
      </c>
      <c r="J20" s="197"/>
      <c r="K20" s="197"/>
      <c r="L20" s="197"/>
      <c r="M20" s="197"/>
      <c r="N20" s="197"/>
      <c r="O20" s="197"/>
      <c r="P20" s="197"/>
    </row>
    <row r="21" spans="4:31" ht="4.2" customHeight="1" x14ac:dyDescent="0.3">
      <c r="D21" s="101"/>
    </row>
    <row r="22" spans="4:31" x14ac:dyDescent="0.3">
      <c r="D22" s="101"/>
      <c r="G22" s="198"/>
      <c r="H22" s="199"/>
      <c r="I22" s="67" t="s">
        <v>105</v>
      </c>
    </row>
    <row r="23" spans="4:31" ht="3.6" customHeight="1" x14ac:dyDescent="0.3">
      <c r="D23" s="101"/>
    </row>
    <row r="24" spans="4:31" x14ac:dyDescent="0.3">
      <c r="D24" s="101"/>
      <c r="G24" s="200"/>
      <c r="H24" s="201"/>
      <c r="I24" s="202" t="s">
        <v>106</v>
      </c>
      <c r="J24" s="203"/>
      <c r="K24" s="203"/>
      <c r="L24" s="203"/>
      <c r="M24" s="203"/>
      <c r="N24" s="203"/>
      <c r="O24" s="203"/>
    </row>
    <row r="25" spans="4:31" ht="3.6" customHeight="1" x14ac:dyDescent="0.3">
      <c r="D25" s="101"/>
    </row>
    <row r="26" spans="4:31" x14ac:dyDescent="0.3">
      <c r="D26" s="101"/>
    </row>
    <row r="27" spans="4:31" x14ac:dyDescent="0.3">
      <c r="D27" s="101"/>
    </row>
    <row r="28" spans="4:31" s="67" customFormat="1" x14ac:dyDescent="0.3">
      <c r="D28" s="101"/>
      <c r="AD28" s="68"/>
      <c r="AE28" s="68"/>
    </row>
    <row r="29" spans="4:31" s="67" customFormat="1" x14ac:dyDescent="0.3">
      <c r="D29" s="101"/>
      <c r="AD29" s="68"/>
      <c r="AE29" s="68"/>
    </row>
    <row r="30" spans="4:31" s="67" customFormat="1" x14ac:dyDescent="0.3">
      <c r="D30" s="101"/>
      <c r="AD30" s="68"/>
      <c r="AE30" s="68"/>
    </row>
    <row r="31" spans="4:31" s="67" customFormat="1" x14ac:dyDescent="0.3">
      <c r="D31" s="101"/>
      <c r="AD31" s="68"/>
      <c r="AE31" s="68"/>
    </row>
    <row r="32" spans="4:31" s="67" customFormat="1" x14ac:dyDescent="0.3">
      <c r="D32" s="101"/>
      <c r="AD32" s="68"/>
      <c r="AE32" s="68"/>
    </row>
    <row r="33" spans="4:31" s="67" customFormat="1" x14ac:dyDescent="0.3">
      <c r="D33" s="101"/>
      <c r="AD33" s="68"/>
      <c r="AE33" s="68"/>
    </row>
    <row r="34" spans="4:31" s="67" customFormat="1" x14ac:dyDescent="0.3">
      <c r="D34" s="101"/>
      <c r="AD34" s="68"/>
      <c r="AE34" s="68"/>
    </row>
    <row r="35" spans="4:31" s="67" customFormat="1" x14ac:dyDescent="0.3">
      <c r="D35" s="101"/>
      <c r="AD35" s="68"/>
      <c r="AE35" s="68"/>
    </row>
    <row r="36" spans="4:31" s="67" customFormat="1" x14ac:dyDescent="0.3">
      <c r="D36" s="101"/>
      <c r="AD36" s="68"/>
      <c r="AE36" s="68"/>
    </row>
    <row r="37" spans="4:31" s="67" customFormat="1" x14ac:dyDescent="0.3">
      <c r="D37" s="101"/>
      <c r="AD37" s="68"/>
      <c r="AE37" s="68"/>
    </row>
    <row r="38" spans="4:31" s="67" customFormat="1" x14ac:dyDescent="0.3">
      <c r="D38" s="101"/>
      <c r="AD38" s="68"/>
      <c r="AE38" s="68"/>
    </row>
    <row r="39" spans="4:31" s="67" customFormat="1" x14ac:dyDescent="0.3">
      <c r="D39" s="101"/>
      <c r="AD39" s="68"/>
      <c r="AE39" s="68"/>
    </row>
    <row r="40" spans="4:31" s="67" customFormat="1" x14ac:dyDescent="0.3">
      <c r="D40" s="101"/>
      <c r="AD40" s="68"/>
      <c r="AE40" s="68"/>
    </row>
    <row r="41" spans="4:31" s="67" customFormat="1" x14ac:dyDescent="0.3">
      <c r="D41" s="101"/>
      <c r="AD41" s="68"/>
      <c r="AE41" s="68"/>
    </row>
    <row r="42" spans="4:31" s="67" customFormat="1" x14ac:dyDescent="0.3">
      <c r="D42" s="101"/>
      <c r="AD42" s="68"/>
      <c r="AE42" s="68"/>
    </row>
    <row r="43" spans="4:31" s="67" customFormat="1" x14ac:dyDescent="0.3">
      <c r="D43" s="101"/>
      <c r="AD43" s="68"/>
      <c r="AE43" s="68"/>
    </row>
    <row r="44" spans="4:31" s="67" customFormat="1" x14ac:dyDescent="0.3">
      <c r="D44" s="101"/>
      <c r="AD44" s="68"/>
      <c r="AE44" s="68"/>
    </row>
    <row r="45" spans="4:31" s="67" customFormat="1" x14ac:dyDescent="0.3">
      <c r="D45" s="101"/>
      <c r="AD45" s="68"/>
      <c r="AE45" s="68"/>
    </row>
    <row r="46" spans="4:31" s="67" customFormat="1" x14ac:dyDescent="0.3">
      <c r="D46" s="101"/>
      <c r="AD46" s="68"/>
      <c r="AE46" s="68"/>
    </row>
    <row r="47" spans="4:31" s="67" customFormat="1" x14ac:dyDescent="0.3">
      <c r="D47" s="101"/>
      <c r="AD47" s="68"/>
      <c r="AE47" s="68"/>
    </row>
    <row r="48" spans="4:31" s="67" customFormat="1" x14ac:dyDescent="0.3">
      <c r="D48" s="101"/>
      <c r="AD48" s="68"/>
      <c r="AE48" s="68"/>
    </row>
    <row r="49" spans="4:31" s="67" customFormat="1" x14ac:dyDescent="0.3">
      <c r="D49" s="101"/>
      <c r="AD49" s="68"/>
      <c r="AE49" s="68"/>
    </row>
    <row r="50" spans="4:31" s="67" customFormat="1" x14ac:dyDescent="0.3">
      <c r="D50" s="101"/>
      <c r="AD50" s="68"/>
      <c r="AE50" s="68"/>
    </row>
    <row r="51" spans="4:31" s="67" customFormat="1" x14ac:dyDescent="0.3">
      <c r="D51" s="101"/>
      <c r="AD51" s="68"/>
      <c r="AE51" s="68"/>
    </row>
    <row r="52" spans="4:31" s="67" customFormat="1" x14ac:dyDescent="0.3">
      <c r="D52" s="101"/>
      <c r="AD52" s="68"/>
      <c r="AE52" s="68"/>
    </row>
    <row r="53" spans="4:31" s="67" customFormat="1" x14ac:dyDescent="0.3">
      <c r="D53" s="101"/>
      <c r="AD53" s="68"/>
      <c r="AE53" s="68"/>
    </row>
    <row r="54" spans="4:31" s="67" customFormat="1" x14ac:dyDescent="0.3">
      <c r="D54" s="101"/>
      <c r="AD54" s="68"/>
      <c r="AE54" s="68"/>
    </row>
    <row r="55" spans="4:31" s="67" customFormat="1" x14ac:dyDescent="0.3">
      <c r="D55" s="101"/>
      <c r="AD55" s="68"/>
      <c r="AE55" s="68"/>
    </row>
    <row r="56" spans="4:31" s="67" customFormat="1" x14ac:dyDescent="0.3">
      <c r="D56" s="101"/>
      <c r="AD56" s="68"/>
      <c r="AE56" s="68"/>
    </row>
    <row r="57" spans="4:31" s="67" customFormat="1" x14ac:dyDescent="0.3">
      <c r="D57" s="101"/>
      <c r="AD57" s="68"/>
      <c r="AE57" s="68"/>
    </row>
    <row r="58" spans="4:31" s="67" customFormat="1" x14ac:dyDescent="0.3">
      <c r="D58" s="101"/>
      <c r="AD58" s="68"/>
      <c r="AE58" s="68"/>
    </row>
    <row r="59" spans="4:31" s="67" customFormat="1" x14ac:dyDescent="0.3">
      <c r="D59" s="101"/>
      <c r="AD59" s="68"/>
      <c r="AE59" s="68"/>
    </row>
    <row r="60" spans="4:31" s="67" customFormat="1" x14ac:dyDescent="0.3">
      <c r="D60" s="101"/>
      <c r="AD60" s="68"/>
      <c r="AE60" s="68"/>
    </row>
    <row r="61" spans="4:31" s="67" customFormat="1" x14ac:dyDescent="0.3">
      <c r="D61" s="101"/>
      <c r="AD61" s="68"/>
      <c r="AE61" s="68"/>
    </row>
    <row r="62" spans="4:31" s="67" customFormat="1" x14ac:dyDescent="0.3">
      <c r="D62" s="101"/>
      <c r="AD62" s="68"/>
      <c r="AE62" s="68"/>
    </row>
    <row r="63" spans="4:31" s="67" customFormat="1" x14ac:dyDescent="0.3">
      <c r="D63" s="101"/>
      <c r="AD63" s="68"/>
      <c r="AE63" s="68"/>
    </row>
    <row r="64" spans="4:31" s="67" customFormat="1" x14ac:dyDescent="0.3">
      <c r="D64" s="101"/>
      <c r="AD64" s="68"/>
      <c r="AE64" s="68"/>
    </row>
    <row r="65" spans="4:31" s="67" customFormat="1" x14ac:dyDescent="0.3">
      <c r="D65" s="101"/>
      <c r="AD65" s="68"/>
      <c r="AE65" s="68"/>
    </row>
    <row r="66" spans="4:31" s="67" customFormat="1" x14ac:dyDescent="0.3">
      <c r="D66" s="101"/>
      <c r="AD66" s="68"/>
      <c r="AE66" s="68"/>
    </row>
    <row r="67" spans="4:31" s="67" customFormat="1" x14ac:dyDescent="0.3">
      <c r="D67" s="101"/>
      <c r="AD67" s="68"/>
      <c r="AE67" s="68"/>
    </row>
    <row r="68" spans="4:31" s="67" customFormat="1" x14ac:dyDescent="0.3">
      <c r="D68" s="101"/>
      <c r="AD68" s="68"/>
      <c r="AE68" s="68"/>
    </row>
    <row r="69" spans="4:31" s="67" customFormat="1" x14ac:dyDescent="0.3">
      <c r="D69" s="101"/>
      <c r="AD69" s="68"/>
      <c r="AE69" s="68"/>
    </row>
  </sheetData>
  <mergeCells count="12">
    <mergeCell ref="G18:H18"/>
    <mergeCell ref="I18:P18"/>
    <mergeCell ref="C2:AC2"/>
    <mergeCell ref="F4:AC4"/>
    <mergeCell ref="C7:C13"/>
    <mergeCell ref="G16:H16"/>
    <mergeCell ref="I16:P16"/>
    <mergeCell ref="G20:H20"/>
    <mergeCell ref="I20:P20"/>
    <mergeCell ref="G22:H22"/>
    <mergeCell ref="G24:H24"/>
    <mergeCell ref="I24:O24"/>
  </mergeCells>
  <conditionalFormatting sqref="V20">
    <cfRule type="iconSet" priority="1">
      <iconSet iconSet="3Arrows">
        <cfvo type="percent" val="0"/>
        <cfvo type="percent" val="33"/>
        <cfvo type="percent" val="67"/>
      </iconSet>
    </cfRule>
    <cfRule type="dataBar" priority="2">
      <dataBar>
        <cfvo type="min"/>
        <cfvo type="max"/>
        <color rgb="FF638EC6"/>
      </dataBar>
      <extLst>
        <ext xmlns:x14="http://schemas.microsoft.com/office/spreadsheetml/2009/9/main" uri="{B025F937-C7B1-47D3-B67F-A62EFF666E3E}">
          <x14:id>{9B5E6B83-5F1B-4F12-9BC9-5EFF10EF7562}</x14:id>
        </ext>
      </extLst>
    </cfRule>
  </conditionalFormatting>
  <pageMargins left="0.7" right="0.7" top="0.75" bottom="0.75" header="0.3" footer="0.3"/>
  <pageSetup orientation="portrait" horizontalDpi="300" verticalDpi="300" r:id="rId1"/>
  <legacyDrawing r:id="rId2"/>
  <extLst>
    <ext xmlns:x14="http://schemas.microsoft.com/office/spreadsheetml/2009/9/main" uri="{78C0D931-6437-407d-A8EE-F0AAD7539E65}">
      <x14:conditionalFormattings>
        <x14:conditionalFormatting xmlns:xm="http://schemas.microsoft.com/office/excel/2006/main">
          <x14:cfRule type="dataBar" id="{9B5E6B83-5F1B-4F12-9BC9-5EFF10EF7562}">
            <x14:dataBar minLength="0" maxLength="100" border="1" negativeBarBorderColorSameAsPositive="0">
              <x14:cfvo type="autoMin"/>
              <x14:cfvo type="autoMax"/>
              <x14:borderColor rgb="FF638EC6"/>
              <x14:negativeFillColor rgb="FFFF0000"/>
              <x14:negativeBorderColor rgb="FFFF0000"/>
              <x14:axisColor rgb="FF000000"/>
            </x14:dataBar>
          </x14:cfRule>
          <xm:sqref>V20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223B-EC6E-4001-A5F8-AA3FD90D053B}">
  <sheetPr codeName="Feuil14">
    <pageSetUpPr autoPageBreaks="0"/>
  </sheetPr>
  <dimension ref="A2:I33"/>
  <sheetViews>
    <sheetView showGridLines="0" zoomScaleNormal="100" workbookViewId="0">
      <pane ySplit="3" topLeftCell="A4" activePane="bottomLeft" state="frozenSplit"/>
      <selection activeCell="B15" sqref="B15:B42"/>
      <selection pane="bottomLeft" activeCell="L29" sqref="L29"/>
    </sheetView>
  </sheetViews>
  <sheetFormatPr baseColWidth="10" defaultRowHeight="13.2" x14ac:dyDescent="0.25"/>
  <cols>
    <col min="1" max="1" width="11.5546875" style="136"/>
    <col min="2" max="2" width="19" style="136" customWidth="1"/>
    <col min="3" max="16384" width="11.5546875" style="136"/>
  </cols>
  <sheetData>
    <row r="2" spans="1:9" ht="15.6" x14ac:dyDescent="0.3">
      <c r="A2" s="211" t="s">
        <v>144</v>
      </c>
      <c r="B2" s="211"/>
      <c r="C2" s="211"/>
      <c r="D2" s="211"/>
      <c r="E2" s="211"/>
      <c r="F2" s="211"/>
      <c r="G2" s="211"/>
      <c r="H2" s="211"/>
    </row>
    <row r="5" spans="1:9" x14ac:dyDescent="0.25">
      <c r="A5" s="210" t="s">
        <v>142</v>
      </c>
      <c r="B5" s="210"/>
      <c r="C5" s="210"/>
      <c r="D5" s="210"/>
      <c r="E5" s="210"/>
      <c r="F5" s="210"/>
      <c r="G5" s="210"/>
      <c r="H5" s="210"/>
    </row>
    <row r="6" spans="1:9" x14ac:dyDescent="0.25">
      <c r="A6" s="210"/>
      <c r="B6" s="210"/>
      <c r="C6" s="210"/>
      <c r="D6" s="210"/>
      <c r="E6" s="210"/>
      <c r="F6" s="210"/>
      <c r="G6" s="210"/>
      <c r="H6" s="210"/>
    </row>
    <row r="7" spans="1:9" x14ac:dyDescent="0.25">
      <c r="A7" s="137"/>
      <c r="B7" s="137"/>
    </row>
    <row r="8" spans="1:9" x14ac:dyDescent="0.25">
      <c r="A8" s="143" t="s">
        <v>159</v>
      </c>
      <c r="B8" s="138" t="s">
        <v>215</v>
      </c>
      <c r="D8" s="138"/>
      <c r="E8" s="138"/>
      <c r="F8" s="138"/>
      <c r="G8" s="138"/>
      <c r="H8" s="138"/>
      <c r="I8" s="138"/>
    </row>
    <row r="9" spans="1:9" x14ac:dyDescent="0.25">
      <c r="A9" s="136" t="s">
        <v>145</v>
      </c>
      <c r="B9" s="136">
        <v>89</v>
      </c>
      <c r="C9" s="139"/>
      <c r="E9" s="138"/>
      <c r="F9" s="138"/>
      <c r="G9" s="138"/>
      <c r="H9" s="138"/>
      <c r="I9" s="138"/>
    </row>
    <row r="10" spans="1:9" x14ac:dyDescent="0.25">
      <c r="A10" s="136" t="s">
        <v>146</v>
      </c>
      <c r="B10" s="136">
        <v>98</v>
      </c>
      <c r="C10" s="139"/>
    </row>
    <row r="11" spans="1:9" x14ac:dyDescent="0.25">
      <c r="A11" s="136" t="s">
        <v>147</v>
      </c>
      <c r="B11" s="136">
        <v>85</v>
      </c>
      <c r="C11" s="139"/>
    </row>
    <row r="12" spans="1:9" x14ac:dyDescent="0.25">
      <c r="A12" s="136" t="s">
        <v>148</v>
      </c>
      <c r="B12" s="136">
        <v>56</v>
      </c>
      <c r="C12" s="139"/>
    </row>
    <row r="13" spans="1:9" x14ac:dyDescent="0.25">
      <c r="A13" s="136" t="s">
        <v>149</v>
      </c>
      <c r="B13" s="136">
        <v>87</v>
      </c>
      <c r="C13" s="139"/>
      <c r="G13" s="137"/>
    </row>
    <row r="14" spans="1:9" x14ac:dyDescent="0.25">
      <c r="A14" s="136" t="s">
        <v>150</v>
      </c>
      <c r="B14" s="136">
        <v>98</v>
      </c>
      <c r="C14" s="139"/>
      <c r="G14" s="137"/>
    </row>
    <row r="15" spans="1:9" x14ac:dyDescent="0.25">
      <c r="A15" s="136" t="s">
        <v>151</v>
      </c>
      <c r="B15" s="136">
        <v>69</v>
      </c>
    </row>
    <row r="16" spans="1:9" x14ac:dyDescent="0.25">
      <c r="A16" s="136" t="s">
        <v>152</v>
      </c>
      <c r="B16" s="136">
        <v>48</v>
      </c>
      <c r="E16" s="140"/>
    </row>
    <row r="17" spans="1:5" x14ac:dyDescent="0.25">
      <c r="A17" s="136" t="s">
        <v>153</v>
      </c>
      <c r="B17" s="136">
        <v>25</v>
      </c>
      <c r="D17" s="138"/>
      <c r="E17" s="138"/>
    </row>
    <row r="18" spans="1:5" x14ac:dyDescent="0.25">
      <c r="A18" s="136" t="s">
        <v>154</v>
      </c>
      <c r="B18" s="136">
        <v>88</v>
      </c>
      <c r="D18" s="141"/>
    </row>
    <row r="19" spans="1:5" x14ac:dyDescent="0.25">
      <c r="A19" s="136" t="s">
        <v>155</v>
      </c>
      <c r="B19" s="136">
        <v>98</v>
      </c>
      <c r="D19" s="141"/>
    </row>
    <row r="20" spans="1:5" x14ac:dyDescent="0.25">
      <c r="A20" s="136" t="s">
        <v>156</v>
      </c>
      <c r="B20" s="136">
        <v>99</v>
      </c>
      <c r="D20" s="141"/>
    </row>
    <row r="21" spans="1:5" x14ac:dyDescent="0.25">
      <c r="A21" s="136" t="s">
        <v>157</v>
      </c>
      <c r="B21" s="136">
        <v>97</v>
      </c>
      <c r="D21" s="141"/>
    </row>
    <row r="22" spans="1:5" x14ac:dyDescent="0.25">
      <c r="A22" s="136" t="s">
        <v>158</v>
      </c>
      <c r="B22" s="136">
        <v>92</v>
      </c>
      <c r="D22" s="142"/>
    </row>
    <row r="23" spans="1:5" x14ac:dyDescent="0.25">
      <c r="A23" s="136" t="s">
        <v>220</v>
      </c>
      <c r="B23" s="136">
        <v>82</v>
      </c>
      <c r="D23" s="142"/>
    </row>
    <row r="24" spans="1:5" x14ac:dyDescent="0.25">
      <c r="A24" s="136" t="s">
        <v>143</v>
      </c>
      <c r="B24" s="136">
        <v>59</v>
      </c>
      <c r="D24" s="142"/>
    </row>
    <row r="25" spans="1:5" x14ac:dyDescent="0.25">
      <c r="A25" s="136" t="s">
        <v>218</v>
      </c>
      <c r="B25" s="136">
        <v>77</v>
      </c>
      <c r="D25" s="142"/>
    </row>
    <row r="26" spans="1:5" x14ac:dyDescent="0.25">
      <c r="A26" s="136" t="s">
        <v>219</v>
      </c>
      <c r="B26" s="136">
        <v>74</v>
      </c>
      <c r="D26" s="142"/>
    </row>
    <row r="27" spans="1:5" x14ac:dyDescent="0.25">
      <c r="A27" s="136" t="s">
        <v>217</v>
      </c>
      <c r="B27" s="136">
        <v>75</v>
      </c>
    </row>
    <row r="28" spans="1:5" x14ac:dyDescent="0.25">
      <c r="A28" s="136" t="s">
        <v>216</v>
      </c>
      <c r="B28" s="136">
        <v>89</v>
      </c>
    </row>
    <row r="33" spans="7:7" x14ac:dyDescent="0.25">
      <c r="G33" s="138"/>
    </row>
  </sheetData>
  <mergeCells count="2">
    <mergeCell ref="A5:H6"/>
    <mergeCell ref="A2:H2"/>
  </mergeCells>
  <pageMargins left="0.78740157499999996" right="0.78740157499999996" top="0.984251969" bottom="0.984251969" header="0.4921259845" footer="0.4921259845"/>
  <pageSetup paperSize="9" scale="95" orientation="portrait" horizontalDpi="300" verticalDpi="300" r:id="rId1"/>
  <headerFooter alignWithMargins="0"/>
  <colBreaks count="1" manualBreakCount="1">
    <brk id="8" max="1048575"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BA692-C592-4041-8E57-EAC2F7DAE4E0}">
  <sheetPr codeName="Feuil15"/>
  <dimension ref="B1:N55"/>
  <sheetViews>
    <sheetView showGridLines="0" zoomScale="87" zoomScaleNormal="87" workbookViewId="0">
      <selection activeCell="B15" sqref="B15:B42"/>
    </sheetView>
  </sheetViews>
  <sheetFormatPr baseColWidth="10" defaultRowHeight="15.6" x14ac:dyDescent="0.3"/>
  <cols>
    <col min="1" max="1" width="3.88671875" style="68" customWidth="1"/>
    <col min="2" max="2" width="30.77734375" style="68" customWidth="1"/>
    <col min="3" max="3" width="1.33203125" style="68" customWidth="1"/>
    <col min="4" max="4" width="18.44140625" style="68" customWidth="1"/>
    <col min="5" max="5" width="4.109375" style="68" customWidth="1"/>
    <col min="6" max="6" width="13.77734375" style="68" customWidth="1"/>
    <col min="7" max="7" width="1.6640625" style="68" customWidth="1"/>
    <col min="8" max="8" width="13.88671875" style="68" customWidth="1"/>
    <col min="9" max="9" width="1.6640625" style="68" customWidth="1"/>
    <col min="10" max="10" width="13.21875" style="68" customWidth="1"/>
    <col min="11" max="11" width="2.6640625" style="68" customWidth="1"/>
    <col min="12" max="16384" width="11.5546875" style="68"/>
  </cols>
  <sheetData>
    <row r="1" spans="2:13" ht="10.199999999999999" customHeight="1" x14ac:dyDescent="0.3"/>
    <row r="2" spans="2:13" ht="23.1" customHeight="1" x14ac:dyDescent="0.4">
      <c r="B2" s="212" t="s">
        <v>107</v>
      </c>
      <c r="C2" s="212"/>
      <c r="D2" s="212"/>
      <c r="E2" s="212"/>
      <c r="F2" s="212"/>
      <c r="G2" s="212"/>
      <c r="H2" s="212"/>
      <c r="I2" s="212"/>
      <c r="J2" s="212"/>
    </row>
    <row r="3" spans="2:13" ht="19.649999999999999" customHeight="1" thickBot="1" x14ac:dyDescent="0.35"/>
    <row r="4" spans="2:13" ht="17.100000000000001" customHeight="1" thickTop="1" x14ac:dyDescent="0.3">
      <c r="B4" s="213" t="s">
        <v>108</v>
      </c>
      <c r="C4" s="112"/>
      <c r="D4" s="113" t="s">
        <v>109</v>
      </c>
      <c r="E4" s="112"/>
      <c r="F4" s="114" t="s">
        <v>110</v>
      </c>
      <c r="G4" s="112"/>
      <c r="H4" s="114" t="s">
        <v>111</v>
      </c>
      <c r="I4" s="112"/>
      <c r="J4" s="114" t="s">
        <v>112</v>
      </c>
      <c r="K4" s="112"/>
      <c r="L4" s="112"/>
      <c r="M4" s="112"/>
    </row>
    <row r="5" spans="2:13" ht="31.95" customHeight="1" x14ac:dyDescent="0.3">
      <c r="B5" s="214"/>
      <c r="C5" s="112"/>
      <c r="D5" s="112"/>
      <c r="E5" s="112"/>
      <c r="F5" s="112"/>
      <c r="G5" s="112"/>
      <c r="H5" s="112"/>
      <c r="I5" s="112"/>
      <c r="J5" s="112"/>
      <c r="K5" s="112"/>
      <c r="L5" s="112"/>
      <c r="M5" s="112"/>
    </row>
    <row r="6" spans="2:13" ht="17.100000000000001" customHeight="1" x14ac:dyDescent="0.3">
      <c r="B6" s="214"/>
      <c r="C6" s="112"/>
      <c r="D6" s="216" t="s">
        <v>113</v>
      </c>
      <c r="E6" s="112"/>
      <c r="F6" s="114" t="s">
        <v>114</v>
      </c>
      <c r="G6" s="112"/>
      <c r="H6" s="114" t="s">
        <v>115</v>
      </c>
      <c r="I6" s="112"/>
      <c r="J6" s="114" t="s">
        <v>116</v>
      </c>
      <c r="K6" s="112"/>
      <c r="L6" s="112"/>
      <c r="M6" s="112"/>
    </row>
    <row r="7" spans="2:13" ht="9.6" customHeight="1" x14ac:dyDescent="0.3">
      <c r="B7" s="214"/>
      <c r="C7" s="112"/>
      <c r="D7" s="217"/>
      <c r="E7" s="112"/>
      <c r="F7" s="112"/>
      <c r="G7" s="112"/>
      <c r="H7" s="112"/>
      <c r="I7" s="112"/>
      <c r="J7" s="112"/>
      <c r="K7" s="112"/>
      <c r="L7" s="112"/>
      <c r="M7" s="112"/>
    </row>
    <row r="8" spans="2:13" ht="17.100000000000001" customHeight="1" x14ac:dyDescent="0.3">
      <c r="B8" s="214"/>
      <c r="C8" s="112"/>
      <c r="D8" s="217"/>
      <c r="E8" s="112"/>
      <c r="F8" s="114" t="s">
        <v>116</v>
      </c>
      <c r="G8" s="115" t="s">
        <v>117</v>
      </c>
      <c r="I8" s="112"/>
      <c r="J8" s="112"/>
      <c r="K8" s="112"/>
      <c r="L8" s="112"/>
      <c r="M8" s="112"/>
    </row>
    <row r="9" spans="2:13" ht="10.199999999999999" hidden="1" customHeight="1" x14ac:dyDescent="0.3">
      <c r="B9" s="214"/>
      <c r="C9" s="112"/>
      <c r="D9" s="217"/>
      <c r="E9" s="112"/>
      <c r="F9" s="112"/>
      <c r="G9" s="112"/>
      <c r="H9" s="112"/>
      <c r="I9" s="112"/>
      <c r="J9" s="112"/>
      <c r="K9" s="112"/>
      <c r="L9" s="112"/>
      <c r="M9" s="112"/>
    </row>
    <row r="10" spans="2:13" ht="17.100000000000001" customHeight="1" x14ac:dyDescent="0.3">
      <c r="B10" s="214"/>
      <c r="C10" s="112"/>
      <c r="D10" s="217"/>
      <c r="E10" s="112"/>
      <c r="F10" s="112"/>
      <c r="G10" s="112"/>
      <c r="H10" s="116" t="s">
        <v>114</v>
      </c>
      <c r="I10" s="115" t="s">
        <v>117</v>
      </c>
      <c r="K10" s="112"/>
      <c r="L10" s="112"/>
      <c r="M10" s="112"/>
    </row>
    <row r="11" spans="2:13" ht="9.6" hidden="1" customHeight="1" x14ac:dyDescent="0.3">
      <c r="B11" s="214"/>
      <c r="C11" s="112"/>
      <c r="D11" s="217"/>
      <c r="E11" s="112"/>
      <c r="F11" s="112"/>
      <c r="G11" s="112"/>
      <c r="H11" s="112"/>
      <c r="I11" s="112"/>
      <c r="J11" s="112"/>
      <c r="K11" s="112"/>
      <c r="L11" s="112"/>
      <c r="M11" s="112"/>
    </row>
    <row r="12" spans="2:13" ht="17.100000000000001" customHeight="1" thickBot="1" x14ac:dyDescent="0.35">
      <c r="B12" s="215"/>
      <c r="C12" s="112"/>
      <c r="D12" s="218"/>
      <c r="E12" s="112"/>
      <c r="F12" s="112"/>
      <c r="G12" s="112"/>
      <c r="H12" s="112"/>
      <c r="I12" s="112"/>
      <c r="J12" s="117" t="s">
        <v>115</v>
      </c>
      <c r="K12" s="112"/>
      <c r="L12" s="112"/>
      <c r="M12" s="112"/>
    </row>
    <row r="13" spans="2:13" ht="16.2" thickTop="1" x14ac:dyDescent="0.3">
      <c r="B13" s="112"/>
      <c r="C13" s="112"/>
      <c r="D13" s="112"/>
      <c r="E13" s="112"/>
      <c r="F13" s="112"/>
      <c r="G13" s="112"/>
      <c r="H13" s="112"/>
      <c r="I13" s="112"/>
      <c r="J13" s="112"/>
      <c r="K13" s="112"/>
      <c r="L13" s="112"/>
      <c r="M13" s="112"/>
    </row>
    <row r="14" spans="2:13" ht="21.75" customHeight="1" thickBot="1" x14ac:dyDescent="0.35">
      <c r="B14" s="112"/>
      <c r="C14" s="112"/>
      <c r="D14" s="112"/>
      <c r="E14" s="112"/>
      <c r="F14" s="112"/>
      <c r="G14" s="112"/>
      <c r="H14" s="112"/>
      <c r="I14" s="112"/>
      <c r="J14" s="112"/>
      <c r="K14" s="112"/>
      <c r="L14" s="112"/>
      <c r="M14" s="112"/>
    </row>
    <row r="15" spans="2:13" ht="17.100000000000001" customHeight="1" thickTop="1" x14ac:dyDescent="0.3">
      <c r="B15" s="219" t="s">
        <v>118</v>
      </c>
      <c r="C15" s="112"/>
      <c r="D15" s="222" t="s">
        <v>119</v>
      </c>
      <c r="E15" s="112"/>
      <c r="F15" s="118" t="s">
        <v>120</v>
      </c>
      <c r="G15" s="119"/>
      <c r="H15" s="118" t="s">
        <v>121</v>
      </c>
      <c r="I15" s="119"/>
      <c r="J15" s="118" t="s">
        <v>122</v>
      </c>
      <c r="K15" s="112"/>
      <c r="L15" s="112"/>
      <c r="M15" s="112"/>
    </row>
    <row r="16" spans="2:13" ht="8.1" customHeight="1" x14ac:dyDescent="0.3">
      <c r="B16" s="220"/>
      <c r="C16" s="112"/>
      <c r="D16" s="223"/>
      <c r="E16" s="112"/>
      <c r="F16" s="119"/>
      <c r="G16" s="119"/>
      <c r="H16" s="119"/>
      <c r="I16" s="119"/>
      <c r="J16" s="119"/>
      <c r="K16" s="112"/>
      <c r="L16" s="112"/>
      <c r="M16" s="112"/>
    </row>
    <row r="17" spans="2:14" ht="18.45" customHeight="1" x14ac:dyDescent="0.3">
      <c r="B17" s="220"/>
      <c r="C17" s="112"/>
      <c r="D17" s="223"/>
      <c r="E17" s="112"/>
      <c r="F17" s="118" t="s">
        <v>121</v>
      </c>
      <c r="G17" s="115" t="s">
        <v>117</v>
      </c>
      <c r="I17" s="119"/>
      <c r="J17" s="119"/>
      <c r="K17" s="112"/>
      <c r="L17" s="112"/>
      <c r="M17" s="112"/>
    </row>
    <row r="18" spans="2:14" ht="1.35" hidden="1" customHeight="1" x14ac:dyDescent="0.3">
      <c r="B18" s="220"/>
      <c r="C18" s="112"/>
      <c r="D18" s="223"/>
      <c r="E18" s="112"/>
      <c r="F18" s="119"/>
      <c r="G18" s="119"/>
      <c r="H18" s="119"/>
      <c r="I18" s="119"/>
      <c r="J18" s="119"/>
      <c r="K18" s="112"/>
      <c r="L18" s="112"/>
      <c r="M18" s="112"/>
    </row>
    <row r="19" spans="2:14" ht="18.45" customHeight="1" x14ac:dyDescent="0.3">
      <c r="B19" s="220"/>
      <c r="C19" s="112"/>
      <c r="D19" s="223"/>
      <c r="E19" s="112"/>
      <c r="F19" s="119"/>
      <c r="G19" s="119"/>
      <c r="H19" s="120" t="s">
        <v>120</v>
      </c>
      <c r="I19" s="115" t="s">
        <v>117</v>
      </c>
      <c r="K19" s="112"/>
      <c r="L19" s="112"/>
      <c r="M19" s="112"/>
    </row>
    <row r="20" spans="2:14" ht="16.350000000000001" hidden="1" customHeight="1" x14ac:dyDescent="0.3">
      <c r="B20" s="220"/>
      <c r="C20" s="112"/>
      <c r="D20" s="223"/>
      <c r="E20" s="112"/>
      <c r="F20" s="119"/>
      <c r="G20" s="119"/>
      <c r="H20" s="119"/>
      <c r="I20" s="119"/>
      <c r="J20" s="119"/>
      <c r="K20" s="112"/>
      <c r="L20" s="112"/>
      <c r="M20" s="112"/>
    </row>
    <row r="21" spans="2:14" ht="17.100000000000001" customHeight="1" x14ac:dyDescent="0.3">
      <c r="B21" s="220"/>
      <c r="C21" s="112"/>
      <c r="D21" s="223"/>
      <c r="E21" s="112"/>
      <c r="F21" s="119"/>
      <c r="G21" s="119"/>
      <c r="H21" s="119"/>
      <c r="I21" s="119"/>
      <c r="J21" s="121" t="s">
        <v>122</v>
      </c>
      <c r="K21" s="112"/>
      <c r="L21" s="112"/>
      <c r="M21" s="112"/>
    </row>
    <row r="22" spans="2:14" ht="12.9" customHeight="1" x14ac:dyDescent="0.3">
      <c r="B22" s="220"/>
      <c r="C22" s="112"/>
      <c r="D22" s="223"/>
      <c r="E22" s="112"/>
      <c r="F22" s="119"/>
      <c r="G22" s="119"/>
      <c r="H22" s="122" t="s">
        <v>123</v>
      </c>
      <c r="I22" s="119"/>
      <c r="J22" s="119"/>
      <c r="K22" s="112"/>
      <c r="L22" s="112"/>
      <c r="M22" s="112"/>
    </row>
    <row r="23" spans="2:14" ht="15.6" customHeight="1" x14ac:dyDescent="0.3">
      <c r="B23" s="220"/>
      <c r="C23" s="112"/>
      <c r="D23" s="223"/>
      <c r="E23" s="112"/>
      <c r="F23" s="119"/>
      <c r="G23" s="119"/>
      <c r="H23" s="118" t="s">
        <v>121</v>
      </c>
      <c r="I23" s="119"/>
      <c r="J23" s="119"/>
      <c r="K23" s="112"/>
      <c r="L23" s="112"/>
      <c r="M23" s="112"/>
    </row>
    <row r="24" spans="2:14" x14ac:dyDescent="0.3">
      <c r="B24" s="220"/>
      <c r="C24" s="112"/>
      <c r="D24" s="223"/>
      <c r="E24" s="112"/>
      <c r="G24" s="123" t="s">
        <v>22</v>
      </c>
      <c r="H24" s="119"/>
      <c r="I24" s="124" t="s">
        <v>22</v>
      </c>
      <c r="K24" s="112"/>
      <c r="L24" s="112"/>
      <c r="M24" s="112"/>
    </row>
    <row r="25" spans="2:14" ht="18" x14ac:dyDescent="0.3">
      <c r="B25" s="220"/>
      <c r="C25" s="112"/>
      <c r="D25" s="224"/>
      <c r="E25" s="125" t="s">
        <v>123</v>
      </c>
      <c r="F25" s="120" t="s">
        <v>120</v>
      </c>
      <c r="G25" s="119"/>
      <c r="H25" s="124" t="s">
        <v>22</v>
      </c>
      <c r="I25" s="119"/>
      <c r="J25" s="121" t="s">
        <v>122</v>
      </c>
      <c r="K25" s="112" t="s">
        <v>124</v>
      </c>
      <c r="L25" s="112"/>
      <c r="M25" s="112"/>
    </row>
    <row r="26" spans="2:14" ht="41.4" customHeight="1" x14ac:dyDescent="0.3">
      <c r="B26" s="220"/>
      <c r="C26" s="112"/>
      <c r="D26" s="112"/>
      <c r="E26" s="112"/>
      <c r="F26" s="119"/>
      <c r="G26" s="119"/>
      <c r="H26" s="119"/>
      <c r="I26" s="119"/>
      <c r="J26" s="119"/>
      <c r="K26" s="112"/>
      <c r="L26" s="112"/>
      <c r="M26" s="112"/>
    </row>
    <row r="27" spans="2:14" x14ac:dyDescent="0.3">
      <c r="B27" s="220"/>
      <c r="C27" s="112"/>
      <c r="D27" s="216" t="s">
        <v>125</v>
      </c>
      <c r="E27" s="112"/>
      <c r="F27" s="126">
        <v>0.5</v>
      </c>
      <c r="G27" s="119"/>
      <c r="H27" s="126">
        <v>1</v>
      </c>
      <c r="I27" s="119"/>
      <c r="J27" s="126">
        <v>0.8</v>
      </c>
      <c r="K27" s="112"/>
      <c r="L27" s="112"/>
      <c r="M27" s="112"/>
    </row>
    <row r="28" spans="2:14" x14ac:dyDescent="0.3">
      <c r="B28" s="220"/>
      <c r="C28" s="112"/>
      <c r="D28" s="217"/>
      <c r="E28" s="112"/>
      <c r="F28" s="119"/>
      <c r="G28" s="119"/>
      <c r="H28" s="119"/>
      <c r="I28" s="119"/>
      <c r="J28" s="119"/>
      <c r="K28" s="112"/>
      <c r="L28" s="112"/>
      <c r="M28" s="112"/>
      <c r="N28" s="127"/>
    </row>
    <row r="29" spans="2:14" x14ac:dyDescent="0.3">
      <c r="B29" s="220"/>
      <c r="C29" s="112"/>
      <c r="D29" s="217"/>
      <c r="E29" s="112"/>
      <c r="F29" s="126">
        <v>0.5</v>
      </c>
      <c r="G29" s="115" t="s">
        <v>117</v>
      </c>
      <c r="I29" s="119"/>
      <c r="J29" s="119"/>
      <c r="K29" s="112"/>
      <c r="L29" s="112"/>
      <c r="M29" s="112"/>
    </row>
    <row r="30" spans="2:14" ht="16.350000000000001" hidden="1" customHeight="1" x14ac:dyDescent="0.3">
      <c r="B30" s="220"/>
      <c r="C30" s="112"/>
      <c r="D30" s="217"/>
      <c r="E30" s="112"/>
      <c r="F30" s="119"/>
      <c r="G30" s="119"/>
      <c r="H30" s="119"/>
      <c r="I30" s="119"/>
      <c r="J30" s="119"/>
      <c r="K30" s="112"/>
      <c r="L30" s="112"/>
      <c r="M30" s="112"/>
    </row>
    <row r="31" spans="2:14" x14ac:dyDescent="0.3">
      <c r="B31" s="220"/>
      <c r="C31" s="112"/>
      <c r="D31" s="217"/>
      <c r="E31" s="112"/>
      <c r="F31" s="119"/>
      <c r="G31" s="119"/>
      <c r="H31" s="128">
        <v>0.8</v>
      </c>
      <c r="I31" s="115" t="s">
        <v>117</v>
      </c>
      <c r="J31" s="115"/>
      <c r="K31" s="112"/>
      <c r="L31" s="112"/>
      <c r="M31" s="112"/>
    </row>
    <row r="32" spans="2:14" ht="16.350000000000001" hidden="1" customHeight="1" x14ac:dyDescent="0.3">
      <c r="B32" s="220"/>
      <c r="C32" s="112"/>
      <c r="D32" s="217"/>
      <c r="E32" s="112"/>
      <c r="F32" s="119"/>
      <c r="G32" s="119"/>
      <c r="H32" s="119"/>
      <c r="I32" s="119"/>
      <c r="J32" s="119"/>
      <c r="K32" s="112"/>
      <c r="L32" s="112"/>
      <c r="M32" s="112"/>
    </row>
    <row r="33" spans="2:13" x14ac:dyDescent="0.3">
      <c r="B33" s="220"/>
      <c r="C33" s="112"/>
      <c r="D33" s="217"/>
      <c r="E33" s="112"/>
      <c r="F33" s="119"/>
      <c r="G33" s="119"/>
      <c r="H33" s="119"/>
      <c r="I33" s="119"/>
      <c r="J33" s="129">
        <v>1</v>
      </c>
      <c r="K33" s="112"/>
      <c r="L33" s="112"/>
      <c r="M33" s="112"/>
    </row>
    <row r="34" spans="2:13" x14ac:dyDescent="0.3">
      <c r="B34" s="220"/>
      <c r="C34" s="112"/>
      <c r="D34" s="217"/>
      <c r="E34" s="112"/>
      <c r="F34" s="119"/>
      <c r="G34" s="119"/>
      <c r="H34" s="122" t="s">
        <v>123</v>
      </c>
      <c r="I34" s="119"/>
      <c r="J34" s="119"/>
      <c r="K34" s="112"/>
      <c r="L34" s="112"/>
      <c r="M34" s="112"/>
    </row>
    <row r="35" spans="2:13" x14ac:dyDescent="0.3">
      <c r="B35" s="220"/>
      <c r="C35" s="112"/>
      <c r="D35" s="217"/>
      <c r="E35" s="112"/>
      <c r="F35" s="119"/>
      <c r="G35" s="119"/>
      <c r="H35" s="126">
        <v>0.5</v>
      </c>
      <c r="I35" s="119"/>
      <c r="J35" s="119"/>
      <c r="K35" s="112"/>
      <c r="L35" s="112"/>
      <c r="M35" s="112"/>
    </row>
    <row r="36" spans="2:13" x14ac:dyDescent="0.3">
      <c r="B36" s="220"/>
      <c r="C36" s="112"/>
      <c r="D36" s="217"/>
      <c r="E36" s="112"/>
      <c r="G36" s="123" t="s">
        <v>22</v>
      </c>
      <c r="H36" s="119"/>
      <c r="I36" s="124" t="s">
        <v>22</v>
      </c>
      <c r="K36" s="112"/>
      <c r="L36" s="112"/>
      <c r="M36" s="112"/>
    </row>
    <row r="37" spans="2:13" x14ac:dyDescent="0.3">
      <c r="B37" s="220"/>
      <c r="C37" s="112"/>
      <c r="D37" s="217"/>
      <c r="E37" s="125" t="s">
        <v>123</v>
      </c>
      <c r="F37" s="128">
        <v>0.8</v>
      </c>
      <c r="G37" s="119"/>
      <c r="H37" s="124" t="s">
        <v>22</v>
      </c>
      <c r="I37" s="119"/>
      <c r="J37" s="129">
        <v>1</v>
      </c>
      <c r="K37" s="112" t="s">
        <v>124</v>
      </c>
      <c r="L37" s="112"/>
      <c r="M37" s="112"/>
    </row>
    <row r="38" spans="2:13" x14ac:dyDescent="0.3">
      <c r="B38" s="220"/>
      <c r="C38" s="112"/>
      <c r="D38" s="217"/>
      <c r="E38" s="112"/>
      <c r="F38" s="119"/>
      <c r="G38" s="119"/>
      <c r="H38" s="119"/>
      <c r="I38" s="119"/>
      <c r="J38" s="119"/>
      <c r="K38" s="112"/>
      <c r="L38" s="112"/>
      <c r="M38" s="112"/>
    </row>
    <row r="39" spans="2:13" x14ac:dyDescent="0.3">
      <c r="B39" s="220"/>
      <c r="C39" s="112"/>
      <c r="D39" s="217"/>
      <c r="E39" s="112"/>
      <c r="F39" s="119"/>
      <c r="G39" s="119"/>
      <c r="H39" s="122" t="s">
        <v>123</v>
      </c>
      <c r="I39" s="119"/>
      <c r="J39" s="119"/>
      <c r="K39" s="112"/>
      <c r="L39" s="112"/>
      <c r="M39" s="112"/>
    </row>
    <row r="40" spans="2:13" x14ac:dyDescent="0.3">
      <c r="B40" s="220"/>
      <c r="C40" s="112"/>
      <c r="D40" s="217"/>
      <c r="E40" s="112"/>
      <c r="F40" s="119"/>
      <c r="G40" s="119"/>
      <c r="H40" s="126">
        <v>0.5</v>
      </c>
      <c r="I40" s="119"/>
      <c r="J40" s="119"/>
      <c r="K40" s="112"/>
      <c r="L40" s="112"/>
      <c r="M40" s="112"/>
    </row>
    <row r="41" spans="2:13" x14ac:dyDescent="0.3">
      <c r="B41" s="220"/>
      <c r="C41" s="112"/>
      <c r="D41" s="217"/>
      <c r="E41" s="112"/>
      <c r="G41" s="123" t="s">
        <v>24</v>
      </c>
      <c r="H41" s="119"/>
      <c r="I41" s="124" t="s">
        <v>24</v>
      </c>
      <c r="K41" s="112"/>
      <c r="L41" s="112"/>
      <c r="M41" s="112"/>
    </row>
    <row r="42" spans="2:13" ht="16.2" thickBot="1" x14ac:dyDescent="0.35">
      <c r="B42" s="221"/>
      <c r="C42" s="112"/>
      <c r="D42" s="218"/>
      <c r="E42" s="125" t="s">
        <v>123</v>
      </c>
      <c r="F42" s="128">
        <v>0.8</v>
      </c>
      <c r="G42" s="119"/>
      <c r="H42" s="124" t="s">
        <v>24</v>
      </c>
      <c r="I42" s="119"/>
      <c r="J42" s="129">
        <v>1</v>
      </c>
      <c r="K42" s="112" t="s">
        <v>124</v>
      </c>
      <c r="L42" s="112"/>
      <c r="M42" s="112"/>
    </row>
    <row r="43" spans="2:13" ht="16.2" thickTop="1" x14ac:dyDescent="0.3">
      <c r="B43" s="112"/>
      <c r="C43" s="112"/>
      <c r="D43" s="112"/>
      <c r="E43" s="112"/>
      <c r="F43" s="112"/>
      <c r="G43" s="112"/>
      <c r="H43" s="112"/>
      <c r="I43" s="112"/>
      <c r="J43" s="112"/>
      <c r="K43" s="112"/>
      <c r="L43" s="112"/>
      <c r="M43" s="112"/>
    </row>
    <row r="44" spans="2:13" x14ac:dyDescent="0.3">
      <c r="B44" s="112"/>
      <c r="C44" s="112"/>
      <c r="D44" s="112"/>
      <c r="E44" s="112"/>
      <c r="F44" s="112"/>
      <c r="G44" s="112"/>
      <c r="H44" s="112"/>
      <c r="I44" s="112"/>
      <c r="J44" s="112"/>
      <c r="K44" s="112"/>
      <c r="L44" s="112"/>
      <c r="M44" s="112"/>
    </row>
    <row r="45" spans="2:13" x14ac:dyDescent="0.3">
      <c r="B45" s="112"/>
      <c r="C45" s="112"/>
      <c r="D45" s="112"/>
      <c r="E45" s="112"/>
      <c r="F45" s="112"/>
      <c r="G45" s="112"/>
      <c r="H45" s="112"/>
      <c r="I45" s="112"/>
      <c r="J45" s="112"/>
      <c r="K45" s="112"/>
      <c r="L45" s="112"/>
      <c r="M45" s="112"/>
    </row>
    <row r="46" spans="2:13" x14ac:dyDescent="0.3">
      <c r="B46" s="112"/>
      <c r="C46" s="112"/>
      <c r="D46" s="112"/>
      <c r="E46" s="112"/>
      <c r="F46" s="112"/>
      <c r="G46" s="112"/>
      <c r="H46" s="112"/>
      <c r="I46" s="112"/>
      <c r="J46" s="112"/>
      <c r="K46" s="112"/>
      <c r="L46" s="112"/>
      <c r="M46" s="112"/>
    </row>
    <row r="47" spans="2:13" x14ac:dyDescent="0.3">
      <c r="B47" s="112"/>
      <c r="C47" s="112"/>
      <c r="D47" s="112"/>
      <c r="E47" s="112"/>
      <c r="F47" s="112"/>
      <c r="G47" s="112"/>
      <c r="H47" s="112"/>
      <c r="I47" s="112"/>
      <c r="J47" s="112"/>
      <c r="K47" s="112"/>
      <c r="L47" s="112"/>
      <c r="M47" s="112"/>
    </row>
    <row r="48" spans="2:13" x14ac:dyDescent="0.3">
      <c r="B48" s="112"/>
      <c r="C48" s="112"/>
      <c r="D48" s="112"/>
      <c r="E48" s="112"/>
      <c r="F48" s="112"/>
      <c r="G48" s="112"/>
      <c r="H48" s="112"/>
      <c r="I48" s="112"/>
      <c r="J48" s="112"/>
      <c r="K48" s="112"/>
      <c r="L48" s="112"/>
      <c r="M48" s="112"/>
    </row>
    <row r="49" spans="2:13" x14ac:dyDescent="0.3">
      <c r="B49" s="112"/>
      <c r="C49" s="112"/>
      <c r="D49" s="112"/>
      <c r="E49" s="112"/>
      <c r="F49" s="112"/>
      <c r="G49" s="112"/>
      <c r="H49" s="112"/>
      <c r="I49" s="112"/>
      <c r="J49" s="112"/>
      <c r="K49" s="112"/>
      <c r="L49" s="112"/>
      <c r="M49" s="112"/>
    </row>
    <row r="50" spans="2:13" x14ac:dyDescent="0.3">
      <c r="B50" s="112"/>
      <c r="C50" s="112"/>
      <c r="D50" s="112"/>
      <c r="E50" s="112"/>
      <c r="F50" s="112"/>
      <c r="G50" s="112"/>
      <c r="H50" s="112"/>
      <c r="I50" s="112"/>
      <c r="J50" s="112"/>
      <c r="K50" s="112"/>
      <c r="L50" s="112"/>
      <c r="M50" s="112"/>
    </row>
    <row r="51" spans="2:13" x14ac:dyDescent="0.3">
      <c r="B51" s="112"/>
      <c r="C51" s="112"/>
      <c r="D51" s="112"/>
      <c r="E51" s="112"/>
      <c r="F51" s="112"/>
      <c r="G51" s="112"/>
      <c r="H51" s="112"/>
      <c r="I51" s="112"/>
      <c r="J51" s="112"/>
      <c r="K51" s="112"/>
      <c r="L51" s="112"/>
      <c r="M51" s="112"/>
    </row>
    <row r="52" spans="2:13" x14ac:dyDescent="0.3">
      <c r="B52" s="112"/>
      <c r="C52" s="112"/>
      <c r="D52" s="112"/>
      <c r="E52" s="112"/>
      <c r="F52" s="112"/>
      <c r="G52" s="112"/>
      <c r="H52" s="112"/>
      <c r="I52" s="112"/>
      <c r="J52" s="112"/>
      <c r="K52" s="112"/>
      <c r="L52" s="112"/>
      <c r="M52" s="112"/>
    </row>
    <row r="53" spans="2:13" x14ac:dyDescent="0.3">
      <c r="B53" s="112"/>
      <c r="C53" s="112"/>
      <c r="D53" s="112"/>
      <c r="E53" s="112"/>
      <c r="F53" s="112"/>
      <c r="G53" s="112"/>
      <c r="H53" s="112"/>
      <c r="I53" s="112"/>
      <c r="J53" s="112"/>
      <c r="K53" s="112"/>
      <c r="L53" s="112"/>
      <c r="M53" s="112"/>
    </row>
    <row r="54" spans="2:13" x14ac:dyDescent="0.3">
      <c r="B54" s="112"/>
      <c r="C54" s="112"/>
      <c r="D54" s="112"/>
      <c r="E54" s="112"/>
      <c r="F54" s="112"/>
      <c r="G54" s="112"/>
      <c r="H54" s="112"/>
      <c r="I54" s="112"/>
      <c r="J54" s="112"/>
      <c r="K54" s="112"/>
      <c r="L54" s="112"/>
      <c r="M54" s="112"/>
    </row>
    <row r="55" spans="2:13" x14ac:dyDescent="0.3">
      <c r="B55" s="112"/>
      <c r="C55" s="112"/>
      <c r="D55" s="112"/>
      <c r="E55" s="112"/>
      <c r="F55" s="112"/>
      <c r="G55" s="112"/>
      <c r="H55" s="112"/>
      <c r="I55" s="112"/>
      <c r="J55" s="112"/>
      <c r="K55" s="112"/>
      <c r="L55" s="112"/>
      <c r="M55" s="112"/>
    </row>
  </sheetData>
  <mergeCells count="6">
    <mergeCell ref="B2:J2"/>
    <mergeCell ref="B4:B12"/>
    <mergeCell ref="D6:D12"/>
    <mergeCell ref="B15:B42"/>
    <mergeCell ref="D15:D25"/>
    <mergeCell ref="D27:D42"/>
  </mergeCells>
  <pageMargins left="0.7" right="0.7" top="0.75" bottom="0.75" header="0.3" footer="0.3"/>
  <pageSetup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I11"/>
  <sheetViews>
    <sheetView showGridLines="0" zoomScale="90" zoomScaleNormal="90" workbookViewId="0">
      <selection activeCell="B15" sqref="B15:B42"/>
    </sheetView>
  </sheetViews>
  <sheetFormatPr baseColWidth="10" defaultRowHeight="14.4" x14ac:dyDescent="0.3"/>
  <sheetData>
    <row r="11" spans="9:9" x14ac:dyDescent="0.3"/>
  </sheetData>
  <pageMargins left="0.7" right="0.7" top="0.75" bottom="0.75" header="0.3" footer="0.3"/>
  <pageSetup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1:M36"/>
  <sheetViews>
    <sheetView showGridLines="0" zoomScaleNormal="100" workbookViewId="0">
      <selection activeCell="H18" sqref="H18"/>
    </sheetView>
  </sheetViews>
  <sheetFormatPr baseColWidth="10" defaultRowHeight="14.4" x14ac:dyDescent="0.3"/>
  <cols>
    <col min="1" max="1" width="3.33203125" customWidth="1"/>
    <col min="2" max="2" width="14.109375" customWidth="1"/>
    <col min="3" max="3" width="4" customWidth="1"/>
    <col min="4" max="4" width="13" customWidth="1"/>
    <col min="5" max="5" width="12.109375" customWidth="1"/>
    <col min="6" max="6" width="12.33203125" customWidth="1"/>
    <col min="7" max="7" width="10.33203125" customWidth="1"/>
    <col min="8" max="8" width="13.33203125" customWidth="1"/>
    <col min="9" max="9" width="14.5546875" customWidth="1"/>
    <col min="10" max="10" width="12" customWidth="1"/>
    <col min="11" max="11" width="20.5546875" customWidth="1"/>
    <col min="12" max="12" width="19.109375" customWidth="1"/>
    <col min="13" max="13" width="26.44140625" customWidth="1"/>
  </cols>
  <sheetData>
    <row r="1" spans="2:13" ht="8.85" customHeight="1" x14ac:dyDescent="0.3"/>
    <row r="2" spans="2:13" ht="17.399999999999999" x14ac:dyDescent="0.3">
      <c r="B2" s="165" t="s">
        <v>210</v>
      </c>
      <c r="C2" s="165"/>
      <c r="D2" s="165"/>
      <c r="E2" s="165"/>
      <c r="F2" s="165"/>
      <c r="G2" s="165"/>
      <c r="H2" s="165"/>
      <c r="I2" s="165"/>
      <c r="J2" s="165"/>
    </row>
    <row r="3" spans="2:13" ht="8.1" customHeight="1" x14ac:dyDescent="0.3"/>
    <row r="4" spans="2:13" ht="15.6" customHeight="1" x14ac:dyDescent="0.3">
      <c r="B4" s="166" t="s">
        <v>18</v>
      </c>
      <c r="C4" s="166"/>
      <c r="D4" s="166"/>
      <c r="E4" s="166"/>
      <c r="F4" s="166"/>
      <c r="G4" s="166"/>
      <c r="H4" s="166"/>
      <c r="I4" s="166"/>
      <c r="J4" s="166"/>
    </row>
    <row r="5" spans="2:13" ht="10.95" customHeight="1" x14ac:dyDescent="0.3"/>
    <row r="6" spans="2:13" ht="14.25" customHeight="1" x14ac:dyDescent="0.3">
      <c r="B6" s="15"/>
      <c r="C6" s="167" t="s">
        <v>27</v>
      </c>
      <c r="D6" s="167"/>
      <c r="E6" s="167"/>
      <c r="F6" s="167"/>
      <c r="G6" s="167"/>
      <c r="H6" s="167"/>
      <c r="I6" s="167"/>
      <c r="J6" s="15"/>
    </row>
    <row r="7" spans="2:13" ht="6.75" customHeight="1" x14ac:dyDescent="0.3">
      <c r="B7" s="15"/>
      <c r="C7" s="36"/>
      <c r="D7" s="36"/>
      <c r="E7" s="36"/>
      <c r="F7" s="36"/>
      <c r="G7" s="36"/>
      <c r="H7" s="36"/>
      <c r="I7" s="36"/>
      <c r="J7" s="15"/>
    </row>
    <row r="8" spans="2:13" ht="14.25" customHeight="1" x14ac:dyDescent="0.3">
      <c r="B8" s="15"/>
      <c r="C8" s="169" t="s">
        <v>16</v>
      </c>
      <c r="D8" s="169"/>
      <c r="E8" s="169"/>
      <c r="F8" s="169"/>
      <c r="G8" s="169"/>
      <c r="H8" s="169"/>
      <c r="I8" s="169"/>
      <c r="J8" s="169"/>
    </row>
    <row r="9" spans="2:13" ht="7.5" customHeight="1" x14ac:dyDescent="0.3">
      <c r="B9" s="15"/>
      <c r="C9" s="37"/>
      <c r="D9" s="37"/>
      <c r="E9" s="37"/>
      <c r="F9" s="37"/>
      <c r="G9" s="37"/>
      <c r="H9" s="37"/>
      <c r="I9" s="37"/>
      <c r="J9" s="15"/>
    </row>
    <row r="10" spans="2:13" ht="31.8" thickBot="1" x14ac:dyDescent="0.35">
      <c r="B10" s="15"/>
      <c r="C10" s="15"/>
      <c r="D10" s="33" t="s">
        <v>11</v>
      </c>
      <c r="E10" s="34" t="s">
        <v>0</v>
      </c>
      <c r="F10" s="34" t="s">
        <v>1</v>
      </c>
      <c r="G10" s="34" t="s">
        <v>2</v>
      </c>
      <c r="H10" s="35" t="s">
        <v>14</v>
      </c>
      <c r="I10" s="35" t="s">
        <v>44</v>
      </c>
      <c r="J10" s="34" t="s">
        <v>3</v>
      </c>
    </row>
    <row r="11" spans="2:13" ht="15.6" x14ac:dyDescent="0.3">
      <c r="B11" s="15"/>
      <c r="C11" s="15"/>
      <c r="D11" s="31" t="s">
        <v>10</v>
      </c>
      <c r="E11" s="31" t="s">
        <v>6</v>
      </c>
      <c r="F11" s="31" t="s">
        <v>7</v>
      </c>
      <c r="G11" s="31" t="s">
        <v>8</v>
      </c>
      <c r="H11" s="31" t="s">
        <v>15</v>
      </c>
      <c r="I11" s="31" t="s">
        <v>4</v>
      </c>
      <c r="J11" s="31" t="s">
        <v>5</v>
      </c>
      <c r="K11" s="8"/>
      <c r="L11" s="8"/>
      <c r="M11" s="8"/>
    </row>
    <row r="12" spans="2:13" ht="15.6" x14ac:dyDescent="0.3">
      <c r="B12" s="15"/>
      <c r="C12" s="15"/>
      <c r="D12" s="31"/>
      <c r="E12" s="15"/>
      <c r="F12" s="15"/>
      <c r="G12" s="15"/>
      <c r="H12" s="15"/>
      <c r="I12" s="31" t="s">
        <v>12</v>
      </c>
      <c r="J12" s="31" t="s">
        <v>13</v>
      </c>
      <c r="K12" s="8"/>
      <c r="L12" s="8"/>
      <c r="M12" s="8"/>
    </row>
    <row r="13" spans="2:13" ht="5.4" customHeight="1" x14ac:dyDescent="0.3">
      <c r="D13" s="8"/>
      <c r="E13" s="8"/>
      <c r="F13" s="8"/>
      <c r="G13" s="8"/>
      <c r="H13" s="8"/>
      <c r="I13" s="8"/>
      <c r="J13" s="8"/>
      <c r="K13" s="8"/>
      <c r="L13" s="8"/>
      <c r="M13" s="8"/>
    </row>
    <row r="14" spans="2:13" ht="17.100000000000001" customHeight="1" x14ac:dyDescent="0.3">
      <c r="B14" s="168" t="s">
        <v>17</v>
      </c>
      <c r="C14" s="168"/>
      <c r="D14" s="168"/>
      <c r="E14" s="168"/>
      <c r="F14" s="168"/>
      <c r="G14" s="168"/>
      <c r="H14" s="168"/>
      <c r="I14" s="168"/>
      <c r="J14" s="168"/>
      <c r="K14" s="8"/>
      <c r="L14" s="8"/>
      <c r="M14" s="8"/>
    </row>
    <row r="15" spans="2:13" ht="10.199999999999999" customHeight="1" x14ac:dyDescent="0.3">
      <c r="B15" s="15"/>
      <c r="C15" s="15"/>
      <c r="D15" s="15"/>
      <c r="E15" s="15"/>
      <c r="F15" s="15"/>
      <c r="G15" s="15"/>
      <c r="H15" s="15"/>
      <c r="I15" s="15"/>
      <c r="J15" s="15"/>
      <c r="K15" s="8"/>
      <c r="L15" s="8"/>
      <c r="M15" s="8"/>
    </row>
    <row r="16" spans="2:13" ht="14.25" customHeight="1" x14ac:dyDescent="0.3">
      <c r="B16" s="15"/>
      <c r="C16" s="15"/>
      <c r="D16" s="27" t="s">
        <v>48</v>
      </c>
      <c r="E16" s="27" t="s">
        <v>58</v>
      </c>
      <c r="F16" s="27" t="s">
        <v>49</v>
      </c>
      <c r="G16" s="18"/>
      <c r="H16" s="27" t="s">
        <v>19</v>
      </c>
      <c r="I16" s="15"/>
      <c r="J16" s="28" t="s">
        <v>26</v>
      </c>
      <c r="K16" s="8"/>
      <c r="L16" s="8"/>
      <c r="M16" s="8"/>
    </row>
    <row r="17" spans="2:13" ht="14.25" customHeight="1" x14ac:dyDescent="0.3">
      <c r="B17" s="15"/>
      <c r="C17" s="15"/>
      <c r="D17" s="18"/>
      <c r="E17" s="18"/>
      <c r="F17" s="18"/>
      <c r="G17" s="18"/>
      <c r="H17" s="18"/>
      <c r="I17" s="15"/>
      <c r="J17" s="15"/>
      <c r="K17" s="8"/>
      <c r="L17" s="8"/>
      <c r="M17" s="8"/>
    </row>
    <row r="18" spans="2:13" ht="15.6" x14ac:dyDescent="0.3">
      <c r="B18" s="15" t="s">
        <v>38</v>
      </c>
      <c r="C18" s="15"/>
      <c r="D18" s="13">
        <v>50</v>
      </c>
      <c r="E18" s="29" t="s">
        <v>21</v>
      </c>
      <c r="F18" s="13">
        <v>5</v>
      </c>
      <c r="G18" s="30" t="s">
        <v>20</v>
      </c>
      <c r="H18" s="14"/>
      <c r="I18" s="15"/>
      <c r="J18" s="31" t="s">
        <v>52</v>
      </c>
      <c r="K18" s="8"/>
      <c r="L18" s="8"/>
      <c r="M18" s="8"/>
    </row>
    <row r="19" spans="2:13" ht="15.6" x14ac:dyDescent="0.3">
      <c r="B19" s="15"/>
      <c r="C19" s="15"/>
      <c r="D19" s="18"/>
      <c r="E19" s="32"/>
      <c r="F19" s="18"/>
      <c r="G19" s="30"/>
      <c r="H19" s="18"/>
      <c r="I19" s="15"/>
      <c r="J19" s="31"/>
      <c r="K19" s="8"/>
      <c r="L19" s="8"/>
      <c r="M19" s="8"/>
    </row>
    <row r="20" spans="2:13" ht="17.7" customHeight="1" x14ac:dyDescent="0.3">
      <c r="B20" s="15" t="s">
        <v>39</v>
      </c>
      <c r="C20" s="15"/>
      <c r="D20" s="13">
        <v>50</v>
      </c>
      <c r="E20" s="29" t="s">
        <v>22</v>
      </c>
      <c r="F20" s="13">
        <v>5</v>
      </c>
      <c r="G20" s="30" t="s">
        <v>20</v>
      </c>
      <c r="H20" s="14"/>
      <c r="I20" s="15"/>
      <c r="J20" s="31" t="s">
        <v>53</v>
      </c>
      <c r="K20" s="8"/>
      <c r="L20" s="8"/>
      <c r="M20" s="8"/>
    </row>
    <row r="21" spans="2:13" ht="15.6" x14ac:dyDescent="0.3">
      <c r="B21" s="15"/>
      <c r="C21" s="15"/>
      <c r="D21" s="18"/>
      <c r="E21" s="32"/>
      <c r="F21" s="18"/>
      <c r="G21" s="30"/>
      <c r="H21" s="18"/>
      <c r="I21" s="15"/>
      <c r="J21" s="31"/>
      <c r="K21" s="8"/>
      <c r="L21" s="8"/>
      <c r="M21" s="8"/>
    </row>
    <row r="22" spans="2:13" ht="15.6" x14ac:dyDescent="0.3">
      <c r="B22" s="15" t="s">
        <v>40</v>
      </c>
      <c r="C22" s="15"/>
      <c r="D22" s="13">
        <v>50</v>
      </c>
      <c r="E22" s="29" t="s">
        <v>23</v>
      </c>
      <c r="F22" s="13">
        <v>5</v>
      </c>
      <c r="G22" s="30" t="s">
        <v>20</v>
      </c>
      <c r="H22" s="14"/>
      <c r="I22" s="15"/>
      <c r="J22" s="31" t="s">
        <v>54</v>
      </c>
      <c r="K22" s="8"/>
      <c r="L22" s="8"/>
      <c r="M22" s="8"/>
    </row>
    <row r="23" spans="2:13" ht="15.6" x14ac:dyDescent="0.3">
      <c r="B23" s="15"/>
      <c r="C23" s="15"/>
      <c r="D23" s="18"/>
      <c r="E23" s="32"/>
      <c r="F23" s="15"/>
      <c r="G23" s="30"/>
      <c r="H23" s="15"/>
      <c r="I23" s="15"/>
      <c r="J23" s="31"/>
      <c r="K23" s="8"/>
      <c r="L23" s="8"/>
      <c r="M23" s="8"/>
    </row>
    <row r="24" spans="2:13" ht="15.6" x14ac:dyDescent="0.3">
      <c r="B24" s="15" t="s">
        <v>41</v>
      </c>
      <c r="C24" s="15"/>
      <c r="D24" s="13">
        <v>50</v>
      </c>
      <c r="E24" s="29" t="s">
        <v>24</v>
      </c>
      <c r="F24" s="13">
        <v>5</v>
      </c>
      <c r="G24" s="30" t="s">
        <v>20</v>
      </c>
      <c r="H24" s="14"/>
      <c r="I24" s="15"/>
      <c r="J24" s="31" t="s">
        <v>55</v>
      </c>
      <c r="K24" s="8"/>
      <c r="L24" s="8"/>
      <c r="M24" s="8"/>
    </row>
    <row r="25" spans="2:13" ht="15.6" x14ac:dyDescent="0.3">
      <c r="B25" s="15"/>
      <c r="C25" s="15"/>
      <c r="D25" s="43"/>
      <c r="E25" s="32"/>
      <c r="F25" s="43"/>
      <c r="G25" s="30"/>
      <c r="H25" s="44"/>
      <c r="I25" s="15"/>
      <c r="J25" s="31"/>
      <c r="K25" s="8"/>
      <c r="L25" s="8"/>
      <c r="M25" s="8"/>
    </row>
    <row r="26" spans="2:13" ht="15.6" x14ac:dyDescent="0.3">
      <c r="B26" s="15" t="s">
        <v>42</v>
      </c>
      <c r="C26" s="15"/>
      <c r="D26" s="13">
        <v>25</v>
      </c>
      <c r="E26" s="29" t="s">
        <v>25</v>
      </c>
      <c r="F26" s="13" t="s">
        <v>89</v>
      </c>
      <c r="G26" s="30" t="s">
        <v>20</v>
      </c>
      <c r="H26" s="14"/>
      <c r="I26" s="15"/>
      <c r="J26" s="31" t="s">
        <v>57</v>
      </c>
      <c r="K26" s="52" t="s">
        <v>12</v>
      </c>
      <c r="L26" s="52"/>
      <c r="M26" s="8"/>
    </row>
    <row r="27" spans="2:13" ht="15.6" x14ac:dyDescent="0.3">
      <c r="B27" s="15"/>
      <c r="C27" s="15"/>
      <c r="D27" s="15"/>
      <c r="E27" s="15"/>
      <c r="F27" s="15"/>
      <c r="G27" s="15"/>
      <c r="H27" s="15"/>
      <c r="I27" s="15"/>
      <c r="J27" s="31"/>
      <c r="K27" s="8"/>
      <c r="L27" s="8"/>
      <c r="M27" s="8"/>
    </row>
    <row r="28" spans="2:13" ht="15.6" x14ac:dyDescent="0.3">
      <c r="B28" s="15" t="s">
        <v>43</v>
      </c>
      <c r="C28" s="15"/>
      <c r="D28" s="13">
        <v>5</v>
      </c>
      <c r="E28" s="29" t="s">
        <v>25</v>
      </c>
      <c r="F28" s="13">
        <v>2</v>
      </c>
      <c r="G28" s="30" t="s">
        <v>20</v>
      </c>
      <c r="H28" s="14"/>
      <c r="I28" s="15"/>
      <c r="J28" s="31" t="s">
        <v>56</v>
      </c>
      <c r="K28" s="8"/>
      <c r="L28" s="8"/>
      <c r="M28" s="8"/>
    </row>
    <row r="29" spans="2:13" ht="15.6" x14ac:dyDescent="0.3">
      <c r="B29" s="15"/>
      <c r="C29" s="15"/>
      <c r="D29" s="15"/>
      <c r="E29" s="15"/>
      <c r="F29" s="15"/>
      <c r="G29" s="15"/>
      <c r="H29" s="15"/>
      <c r="I29" s="15"/>
      <c r="J29" s="15"/>
      <c r="K29" s="8"/>
      <c r="L29" s="8"/>
      <c r="M29" s="8"/>
    </row>
    <row r="30" spans="2:13" x14ac:dyDescent="0.3">
      <c r="D30" s="45"/>
      <c r="E30" s="8"/>
      <c r="F30" s="8"/>
      <c r="G30" s="8"/>
      <c r="H30" s="8"/>
      <c r="I30" s="8"/>
      <c r="J30" s="8"/>
      <c r="K30" s="8"/>
      <c r="L30" s="8"/>
      <c r="M30" s="8"/>
    </row>
    <row r="31" spans="2:13" x14ac:dyDescent="0.3">
      <c r="D31" s="8"/>
      <c r="E31" s="8"/>
      <c r="F31" s="8"/>
      <c r="G31" s="8"/>
      <c r="H31" s="8"/>
      <c r="I31" s="8"/>
      <c r="J31" s="8"/>
      <c r="K31" s="8"/>
      <c r="L31" s="8"/>
      <c r="M31" s="8"/>
    </row>
    <row r="32" spans="2:13" x14ac:dyDescent="0.3">
      <c r="D32" s="8"/>
      <c r="E32" s="8"/>
      <c r="F32" s="8"/>
      <c r="G32" s="8"/>
      <c r="H32" s="8"/>
      <c r="I32" s="8"/>
      <c r="J32" s="8"/>
      <c r="K32" s="8"/>
      <c r="L32" s="8"/>
      <c r="M32" s="8"/>
    </row>
    <row r="33" spans="4:13" x14ac:dyDescent="0.3">
      <c r="D33" s="8"/>
      <c r="E33" s="8"/>
      <c r="F33" s="8"/>
      <c r="G33" s="8"/>
      <c r="H33" s="8"/>
      <c r="I33" s="147"/>
      <c r="J33" s="8"/>
      <c r="K33" s="8"/>
      <c r="L33" s="8"/>
      <c r="M33" s="8"/>
    </row>
    <row r="34" spans="4:13" x14ac:dyDescent="0.3">
      <c r="D34" s="8"/>
      <c r="E34" s="8"/>
      <c r="F34" s="8"/>
      <c r="G34" s="8"/>
      <c r="H34" s="8"/>
      <c r="I34" s="8"/>
      <c r="J34" s="8"/>
      <c r="K34" s="8"/>
      <c r="L34" s="8"/>
      <c r="M34" s="8"/>
    </row>
    <row r="35" spans="4:13" x14ac:dyDescent="0.3">
      <c r="D35" s="8"/>
      <c r="E35" s="8"/>
      <c r="F35" s="8"/>
      <c r="G35" s="8"/>
      <c r="H35" s="8"/>
      <c r="I35" s="8"/>
      <c r="J35" s="8"/>
      <c r="K35" s="8"/>
      <c r="L35" s="8"/>
      <c r="M35" s="8"/>
    </row>
    <row r="36" spans="4:13" x14ac:dyDescent="0.3">
      <c r="D36" s="8"/>
      <c r="E36" s="8"/>
      <c r="F36" s="8"/>
      <c r="G36" s="8"/>
      <c r="H36" s="8"/>
      <c r="I36" s="8"/>
      <c r="J36" s="8"/>
      <c r="K36" s="8"/>
      <c r="L36" s="8"/>
      <c r="M36" s="8"/>
    </row>
  </sheetData>
  <mergeCells count="5">
    <mergeCell ref="B2:J2"/>
    <mergeCell ref="B4:J4"/>
    <mergeCell ref="C6:I6"/>
    <mergeCell ref="B14:J14"/>
    <mergeCell ref="C8:J8"/>
  </mergeCells>
  <pageMargins left="0.7" right="0.7" top="0.75" bottom="0.75" header="0.3" footer="0.3"/>
  <pageSetup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2A1C-1087-4E5D-95FD-D3259E22E4EA}">
  <sheetPr codeName="Feuil12">
    <pageSetUpPr autoPageBreaks="0"/>
  </sheetPr>
  <dimension ref="A2:I91"/>
  <sheetViews>
    <sheetView showGridLines="0" topLeftCell="A7" zoomScaleNormal="100" workbookViewId="0">
      <selection activeCell="R16" sqref="R16"/>
    </sheetView>
  </sheetViews>
  <sheetFormatPr baseColWidth="10" defaultRowHeight="13.2" x14ac:dyDescent="0.25"/>
  <cols>
    <col min="1" max="16384" width="11.5546875" style="136"/>
  </cols>
  <sheetData>
    <row r="2" spans="1:8" ht="17.399999999999999" x14ac:dyDescent="0.3">
      <c r="A2" s="171" t="s">
        <v>221</v>
      </c>
      <c r="B2" s="171"/>
      <c r="C2" s="171"/>
      <c r="D2" s="171"/>
      <c r="E2" s="171"/>
      <c r="F2" s="171"/>
      <c r="G2" s="171"/>
      <c r="H2" s="171"/>
    </row>
    <row r="5" spans="1:8" x14ac:dyDescent="0.25">
      <c r="A5" s="144" t="s">
        <v>160</v>
      </c>
    </row>
    <row r="8" spans="1:8" x14ac:dyDescent="0.25">
      <c r="A8" s="170" t="s">
        <v>161</v>
      </c>
      <c r="B8" s="170"/>
      <c r="D8" s="170" t="s">
        <v>162</v>
      </c>
      <c r="E8" s="170"/>
      <c r="G8" s="170" t="s">
        <v>163</v>
      </c>
      <c r="H8" s="170"/>
    </row>
    <row r="13" spans="1:8" x14ac:dyDescent="0.25">
      <c r="A13" s="137" t="s">
        <v>164</v>
      </c>
      <c r="B13" s="137"/>
      <c r="D13" s="137" t="s">
        <v>165</v>
      </c>
      <c r="G13" s="137" t="s">
        <v>166</v>
      </c>
    </row>
    <row r="14" spans="1:8" x14ac:dyDescent="0.25">
      <c r="A14" s="137" t="s">
        <v>167</v>
      </c>
      <c r="B14" s="137"/>
      <c r="D14" s="137" t="s">
        <v>168</v>
      </c>
      <c r="G14" s="137" t="s">
        <v>169</v>
      </c>
    </row>
    <row r="16" spans="1:8" x14ac:dyDescent="0.25">
      <c r="A16" s="145" t="s">
        <v>170</v>
      </c>
      <c r="E16" s="140"/>
      <c r="G16" s="136">
        <v>87</v>
      </c>
    </row>
    <row r="17" spans="1:7" x14ac:dyDescent="0.25">
      <c r="A17" s="145" t="s">
        <v>171</v>
      </c>
      <c r="D17" s="138" t="s">
        <v>172</v>
      </c>
      <c r="E17" s="138" t="s">
        <v>173</v>
      </c>
      <c r="G17" s="136">
        <v>73</v>
      </c>
    </row>
    <row r="18" spans="1:7" x14ac:dyDescent="0.25">
      <c r="A18" s="145" t="s">
        <v>174</v>
      </c>
      <c r="D18" s="146">
        <v>363</v>
      </c>
      <c r="E18" s="152"/>
      <c r="F18" s="138"/>
      <c r="G18" s="136">
        <v>58</v>
      </c>
    </row>
    <row r="19" spans="1:7" x14ac:dyDescent="0.25">
      <c r="A19" s="145" t="s">
        <v>175</v>
      </c>
      <c r="D19" s="146">
        <v>8</v>
      </c>
      <c r="E19" s="152"/>
      <c r="F19" s="138"/>
      <c r="G19" s="136">
        <v>72</v>
      </c>
    </row>
    <row r="20" spans="1:7" x14ac:dyDescent="0.25">
      <c r="A20" s="145" t="s">
        <v>176</v>
      </c>
      <c r="D20" s="146">
        <v>370</v>
      </c>
      <c r="E20" s="152"/>
      <c r="F20" s="138"/>
      <c r="G20" s="136">
        <v>65</v>
      </c>
    </row>
    <row r="21" spans="1:7" x14ac:dyDescent="0.25">
      <c r="A21" s="145" t="s">
        <v>177</v>
      </c>
      <c r="D21" s="146">
        <v>416</v>
      </c>
      <c r="E21" s="152"/>
      <c r="F21" s="138"/>
      <c r="G21" s="136">
        <v>65</v>
      </c>
    </row>
    <row r="22" spans="1:7" x14ac:dyDescent="0.25">
      <c r="A22" s="145" t="s">
        <v>178</v>
      </c>
      <c r="D22" s="146">
        <v>272</v>
      </c>
      <c r="E22" s="152"/>
      <c r="F22" s="138"/>
      <c r="G22" s="136">
        <v>91</v>
      </c>
    </row>
    <row r="23" spans="1:7" x14ac:dyDescent="0.25">
      <c r="D23" s="146">
        <v>124</v>
      </c>
      <c r="E23" s="152"/>
      <c r="F23" s="138"/>
      <c r="G23" s="136">
        <v>89</v>
      </c>
    </row>
    <row r="24" spans="1:7" x14ac:dyDescent="0.25">
      <c r="A24" s="139" t="s">
        <v>179</v>
      </c>
      <c r="B24" s="153"/>
      <c r="C24" s="138"/>
      <c r="D24" s="146">
        <v>422</v>
      </c>
      <c r="E24" s="152"/>
      <c r="F24" s="138"/>
      <c r="G24" s="136">
        <v>64</v>
      </c>
    </row>
    <row r="25" spans="1:7" x14ac:dyDescent="0.25">
      <c r="A25" s="139" t="s">
        <v>180</v>
      </c>
      <c r="B25" s="153"/>
      <c r="C25" s="138"/>
      <c r="D25" s="146">
        <v>345</v>
      </c>
      <c r="E25" s="152"/>
      <c r="F25" s="138"/>
      <c r="G25" s="136">
        <v>60</v>
      </c>
    </row>
    <row r="26" spans="1:7" x14ac:dyDescent="0.25">
      <c r="A26" s="139" t="s">
        <v>181</v>
      </c>
      <c r="B26" s="153"/>
      <c r="C26" s="138"/>
      <c r="D26" s="146">
        <v>12</v>
      </c>
      <c r="E26" s="152"/>
      <c r="F26" s="138"/>
      <c r="G26" s="136">
        <v>56</v>
      </c>
    </row>
    <row r="27" spans="1:7" x14ac:dyDescent="0.25">
      <c r="A27" s="139" t="s">
        <v>182</v>
      </c>
      <c r="B27" s="153"/>
      <c r="C27" s="138"/>
      <c r="D27" s="146"/>
      <c r="G27" s="136">
        <v>63</v>
      </c>
    </row>
    <row r="28" spans="1:7" x14ac:dyDescent="0.25">
      <c r="D28" s="146"/>
      <c r="G28" s="136">
        <v>56</v>
      </c>
    </row>
    <row r="29" spans="1:7" x14ac:dyDescent="0.25">
      <c r="A29" s="136">
        <v>87</v>
      </c>
      <c r="D29" s="146"/>
      <c r="G29" s="136">
        <v>54</v>
      </c>
    </row>
    <row r="30" spans="1:7" x14ac:dyDescent="0.25">
      <c r="A30" s="136">
        <v>29</v>
      </c>
      <c r="D30" s="146"/>
      <c r="G30" s="136">
        <v>61</v>
      </c>
    </row>
    <row r="31" spans="1:7" x14ac:dyDescent="0.25">
      <c r="A31" s="136">
        <v>142</v>
      </c>
      <c r="D31" s="146"/>
      <c r="E31" s="141"/>
      <c r="G31" s="136">
        <v>90</v>
      </c>
    </row>
    <row r="32" spans="1:7" x14ac:dyDescent="0.25">
      <c r="A32" s="136">
        <v>126</v>
      </c>
      <c r="G32" s="136">
        <v>77</v>
      </c>
    </row>
    <row r="33" spans="1:9" x14ac:dyDescent="0.25">
      <c r="A33" s="136">
        <v>145</v>
      </c>
      <c r="G33" s="138" t="s">
        <v>183</v>
      </c>
      <c r="H33" s="153"/>
      <c r="I33" s="138"/>
    </row>
    <row r="34" spans="1:9" x14ac:dyDescent="0.25">
      <c r="A34" s="136">
        <v>33</v>
      </c>
    </row>
    <row r="35" spans="1:9" x14ac:dyDescent="0.25">
      <c r="A35" s="136">
        <v>75</v>
      </c>
    </row>
    <row r="36" spans="1:9" x14ac:dyDescent="0.25">
      <c r="A36" s="136">
        <v>148</v>
      </c>
    </row>
    <row r="37" spans="1:9" x14ac:dyDescent="0.25">
      <c r="A37" s="136">
        <v>140</v>
      </c>
    </row>
    <row r="65" spans="1:7" hidden="1" x14ac:dyDescent="0.25">
      <c r="D65" s="136">
        <f>ROUND(D18*0.1502,2)</f>
        <v>54.52</v>
      </c>
    </row>
    <row r="66" spans="1:7" hidden="1" x14ac:dyDescent="0.25">
      <c r="D66" s="136">
        <f t="shared" ref="D66:D73" si="0">ROUND(D19*0.1502,2)</f>
        <v>1.2</v>
      </c>
    </row>
    <row r="67" spans="1:7" hidden="1" x14ac:dyDescent="0.25">
      <c r="D67" s="136">
        <f t="shared" si="0"/>
        <v>55.57</v>
      </c>
    </row>
    <row r="68" spans="1:7" hidden="1" x14ac:dyDescent="0.25">
      <c r="D68" s="136">
        <f t="shared" si="0"/>
        <v>62.48</v>
      </c>
    </row>
    <row r="69" spans="1:7" hidden="1" x14ac:dyDescent="0.25">
      <c r="D69" s="136">
        <f t="shared" si="0"/>
        <v>40.85</v>
      </c>
    </row>
    <row r="70" spans="1:7" hidden="1" x14ac:dyDescent="0.25">
      <c r="A70" s="136">
        <f>SUM($A$29:$A$37)</f>
        <v>925</v>
      </c>
      <c r="D70" s="136">
        <f t="shared" si="0"/>
        <v>18.62</v>
      </c>
    </row>
    <row r="71" spans="1:7" hidden="1" x14ac:dyDescent="0.25">
      <c r="A71" s="136">
        <f>(MIN($A$29:$A$37)+MAX($A$29:$A$37))*10</f>
        <v>1770</v>
      </c>
      <c r="D71" s="136">
        <f t="shared" si="0"/>
        <v>63.38</v>
      </c>
    </row>
    <row r="72" spans="1:7" hidden="1" x14ac:dyDescent="0.25">
      <c r="A72" s="136">
        <f>MIN($A$29:$A$37)^2</f>
        <v>841</v>
      </c>
      <c r="D72" s="136">
        <f t="shared" si="0"/>
        <v>51.82</v>
      </c>
    </row>
    <row r="73" spans="1:7" hidden="1" x14ac:dyDescent="0.25">
      <c r="A73" s="136">
        <f>(MAX($A$29:$A$37)*0.5)/2</f>
        <v>37</v>
      </c>
      <c r="D73" s="136">
        <f t="shared" si="0"/>
        <v>1.8</v>
      </c>
      <c r="G73" s="136">
        <f>ROUND(AVERAGE(G16:G32),2)</f>
        <v>69.47</v>
      </c>
    </row>
    <row r="74" spans="1:7" hidden="1" x14ac:dyDescent="0.25"/>
    <row r="75" spans="1:7" hidden="1" x14ac:dyDescent="0.25">
      <c r="A75" s="136">
        <f ca="1">ROUND(RAND()*(150-2)+2,0)</f>
        <v>109</v>
      </c>
      <c r="D75" s="136">
        <f ca="1">ROUND(RAND()*500,0)</f>
        <v>312</v>
      </c>
      <c r="G75" s="136">
        <f ca="1">ROUND(RAND()*(99-52)+52,0)</f>
        <v>87</v>
      </c>
    </row>
    <row r="76" spans="1:7" hidden="1" x14ac:dyDescent="0.25">
      <c r="A76" s="136">
        <f t="shared" ref="A76:A83" ca="1" si="1">ROUND(RAND()*(150-2)+2,0)</f>
        <v>87</v>
      </c>
      <c r="D76" s="136">
        <f t="shared" ref="D76:D83" ca="1" si="2">ROUND(RAND()*500,0)</f>
        <v>397</v>
      </c>
      <c r="G76" s="136">
        <f t="shared" ref="G76:G91" ca="1" si="3">ROUND(RAND()*(99-52)+52,0)</f>
        <v>56</v>
      </c>
    </row>
    <row r="77" spans="1:7" hidden="1" x14ac:dyDescent="0.25">
      <c r="A77" s="136">
        <f t="shared" ca="1" si="1"/>
        <v>31</v>
      </c>
      <c r="D77" s="136">
        <f t="shared" ca="1" si="2"/>
        <v>238</v>
      </c>
      <c r="G77" s="136">
        <f t="shared" ca="1" si="3"/>
        <v>86</v>
      </c>
    </row>
    <row r="78" spans="1:7" hidden="1" x14ac:dyDescent="0.25">
      <c r="A78" s="136">
        <f t="shared" ca="1" si="1"/>
        <v>61</v>
      </c>
      <c r="D78" s="136">
        <f t="shared" ca="1" si="2"/>
        <v>225</v>
      </c>
      <c r="G78" s="136">
        <f t="shared" ca="1" si="3"/>
        <v>90</v>
      </c>
    </row>
    <row r="79" spans="1:7" hidden="1" x14ac:dyDescent="0.25">
      <c r="A79" s="136">
        <f t="shared" ca="1" si="1"/>
        <v>80</v>
      </c>
      <c r="D79" s="136">
        <f t="shared" ca="1" si="2"/>
        <v>326</v>
      </c>
      <c r="G79" s="136">
        <f t="shared" ca="1" si="3"/>
        <v>86</v>
      </c>
    </row>
    <row r="80" spans="1:7" hidden="1" x14ac:dyDescent="0.25">
      <c r="A80" s="136">
        <f t="shared" ca="1" si="1"/>
        <v>51</v>
      </c>
      <c r="D80" s="136">
        <f t="shared" ca="1" si="2"/>
        <v>219</v>
      </c>
      <c r="G80" s="136">
        <f t="shared" ca="1" si="3"/>
        <v>96</v>
      </c>
    </row>
    <row r="81" spans="1:7" hidden="1" x14ac:dyDescent="0.25">
      <c r="A81" s="136">
        <f t="shared" ca="1" si="1"/>
        <v>115</v>
      </c>
      <c r="D81" s="136">
        <f t="shared" ca="1" si="2"/>
        <v>271</v>
      </c>
      <c r="G81" s="136">
        <f t="shared" ca="1" si="3"/>
        <v>98</v>
      </c>
    </row>
    <row r="82" spans="1:7" hidden="1" x14ac:dyDescent="0.25">
      <c r="A82" s="136">
        <f t="shared" ca="1" si="1"/>
        <v>134</v>
      </c>
      <c r="D82" s="136">
        <f t="shared" ca="1" si="2"/>
        <v>104</v>
      </c>
      <c r="G82" s="136">
        <f t="shared" ca="1" si="3"/>
        <v>81</v>
      </c>
    </row>
    <row r="83" spans="1:7" hidden="1" x14ac:dyDescent="0.25">
      <c r="A83" s="136">
        <f t="shared" ca="1" si="1"/>
        <v>3</v>
      </c>
      <c r="D83" s="136">
        <f t="shared" ca="1" si="2"/>
        <v>292</v>
      </c>
      <c r="G83" s="136">
        <f t="shared" ca="1" si="3"/>
        <v>53</v>
      </c>
    </row>
    <row r="84" spans="1:7" hidden="1" x14ac:dyDescent="0.25">
      <c r="G84" s="136">
        <f t="shared" ca="1" si="3"/>
        <v>73</v>
      </c>
    </row>
    <row r="85" spans="1:7" hidden="1" x14ac:dyDescent="0.25">
      <c r="G85" s="136">
        <f t="shared" ca="1" si="3"/>
        <v>56</v>
      </c>
    </row>
    <row r="86" spans="1:7" hidden="1" x14ac:dyDescent="0.25">
      <c r="G86" s="136">
        <f t="shared" ca="1" si="3"/>
        <v>57</v>
      </c>
    </row>
    <row r="87" spans="1:7" hidden="1" x14ac:dyDescent="0.25">
      <c r="G87" s="136">
        <f t="shared" ca="1" si="3"/>
        <v>92</v>
      </c>
    </row>
    <row r="88" spans="1:7" hidden="1" x14ac:dyDescent="0.25">
      <c r="G88" s="136">
        <f t="shared" ca="1" si="3"/>
        <v>95</v>
      </c>
    </row>
    <row r="89" spans="1:7" hidden="1" x14ac:dyDescent="0.25">
      <c r="G89" s="136">
        <f t="shared" ca="1" si="3"/>
        <v>63</v>
      </c>
    </row>
    <row r="90" spans="1:7" hidden="1" x14ac:dyDescent="0.25">
      <c r="G90" s="136">
        <f t="shared" ca="1" si="3"/>
        <v>89</v>
      </c>
    </row>
    <row r="91" spans="1:7" hidden="1" x14ac:dyDescent="0.25">
      <c r="G91" s="136">
        <f t="shared" ca="1" si="3"/>
        <v>82</v>
      </c>
    </row>
  </sheetData>
  <mergeCells count="4">
    <mergeCell ref="A8:B8"/>
    <mergeCell ref="D8:E8"/>
    <mergeCell ref="G8:H8"/>
    <mergeCell ref="A2:H2"/>
  </mergeCells>
  <pageMargins left="0.78740157499999996" right="0.78740157499999996" top="0.984251969" bottom="0.984251969" header="0.4921259845" footer="0.4921259845"/>
  <pageSetup paperSize="9" scale="84"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8" r:id="rId4" name="Button 2">
              <controlPr defaultSize="0" autoFill="0" autoPict="0" macro="[1]!Reponse_Ex1Calculs">
                <anchor>
                  <from>
                    <xdr:col>0</xdr:col>
                    <xdr:colOff>198120</xdr:colOff>
                    <xdr:row>8</xdr:row>
                    <xdr:rowOff>76200</xdr:rowOff>
                  </from>
                  <to>
                    <xdr:col>1</xdr:col>
                    <xdr:colOff>518160</xdr:colOff>
                    <xdr:row>9</xdr:row>
                    <xdr:rowOff>99060</xdr:rowOff>
                  </to>
                </anchor>
              </controlPr>
            </control>
          </mc:Choice>
        </mc:AlternateContent>
        <mc:AlternateContent xmlns:mc="http://schemas.openxmlformats.org/markup-compatibility/2006">
          <mc:Choice Requires="x14">
            <control shapeId="39939" r:id="rId5" name="Button 3">
              <controlPr defaultSize="0" autoFill="0" autoPict="0" macro="[1]!NouvelExercice_Calculs1">
                <anchor>
                  <from>
                    <xdr:col>0</xdr:col>
                    <xdr:colOff>198120</xdr:colOff>
                    <xdr:row>10</xdr:row>
                    <xdr:rowOff>22860</xdr:rowOff>
                  </from>
                  <to>
                    <xdr:col>1</xdr:col>
                    <xdr:colOff>518160</xdr:colOff>
                    <xdr:row>11</xdr:row>
                    <xdr:rowOff>45720</xdr:rowOff>
                  </to>
                </anchor>
              </controlPr>
            </control>
          </mc:Choice>
        </mc:AlternateContent>
        <mc:AlternateContent xmlns:mc="http://schemas.openxmlformats.org/markup-compatibility/2006">
          <mc:Choice Requires="x14">
            <control shapeId="39940" r:id="rId6" name="Button 4">
              <controlPr defaultSize="0" autoFill="0" autoPict="0" macro="[1]!Reponse_Ex2Calculs">
                <anchor>
                  <from>
                    <xdr:col>3</xdr:col>
                    <xdr:colOff>259080</xdr:colOff>
                    <xdr:row>8</xdr:row>
                    <xdr:rowOff>83820</xdr:rowOff>
                  </from>
                  <to>
                    <xdr:col>4</xdr:col>
                    <xdr:colOff>571500</xdr:colOff>
                    <xdr:row>9</xdr:row>
                    <xdr:rowOff>106680</xdr:rowOff>
                  </to>
                </anchor>
              </controlPr>
            </control>
          </mc:Choice>
        </mc:AlternateContent>
        <mc:AlternateContent xmlns:mc="http://schemas.openxmlformats.org/markup-compatibility/2006">
          <mc:Choice Requires="x14">
            <control shapeId="39941" r:id="rId7" name="Button 5">
              <controlPr defaultSize="0" autoFill="0" autoPict="0" macro="[1]!NouvelExercice_Calculs2">
                <anchor>
                  <from>
                    <xdr:col>3</xdr:col>
                    <xdr:colOff>251460</xdr:colOff>
                    <xdr:row>10</xdr:row>
                    <xdr:rowOff>22860</xdr:rowOff>
                  </from>
                  <to>
                    <xdr:col>4</xdr:col>
                    <xdr:colOff>563880</xdr:colOff>
                    <xdr:row>11</xdr:row>
                    <xdr:rowOff>45720</xdr:rowOff>
                  </to>
                </anchor>
              </controlPr>
            </control>
          </mc:Choice>
        </mc:AlternateContent>
        <mc:AlternateContent xmlns:mc="http://schemas.openxmlformats.org/markup-compatibility/2006">
          <mc:Choice Requires="x14">
            <control shapeId="39942" r:id="rId8" name="Button 6">
              <controlPr defaultSize="0" autoFill="0" autoPict="0" macro="[1]!Reponse_Ex3Calculs">
                <anchor>
                  <from>
                    <xdr:col>6</xdr:col>
                    <xdr:colOff>251460</xdr:colOff>
                    <xdr:row>8</xdr:row>
                    <xdr:rowOff>76200</xdr:rowOff>
                  </from>
                  <to>
                    <xdr:col>7</xdr:col>
                    <xdr:colOff>563880</xdr:colOff>
                    <xdr:row>9</xdr:row>
                    <xdr:rowOff>99060</xdr:rowOff>
                  </to>
                </anchor>
              </controlPr>
            </control>
          </mc:Choice>
        </mc:AlternateContent>
        <mc:AlternateContent xmlns:mc="http://schemas.openxmlformats.org/markup-compatibility/2006">
          <mc:Choice Requires="x14">
            <control shapeId="39943" r:id="rId9" name="Button 7">
              <controlPr defaultSize="0" autoFill="0" autoPict="0" macro="[1]!NouvelExercice_Calculs3">
                <anchor>
                  <from>
                    <xdr:col>6</xdr:col>
                    <xdr:colOff>259080</xdr:colOff>
                    <xdr:row>10</xdr:row>
                    <xdr:rowOff>38100</xdr:rowOff>
                  </from>
                  <to>
                    <xdr:col>7</xdr:col>
                    <xdr:colOff>571500</xdr:colOff>
                    <xdr:row>11</xdr:row>
                    <xdr:rowOff>53340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B1:P41"/>
  <sheetViews>
    <sheetView showGridLines="0" zoomScale="90" zoomScaleNormal="90" workbookViewId="0">
      <selection activeCell="B2" sqref="B2:I2"/>
    </sheetView>
  </sheetViews>
  <sheetFormatPr baseColWidth="10" defaultRowHeight="14.4" x14ac:dyDescent="0.3"/>
  <cols>
    <col min="1" max="1" width="3.109375" customWidth="1"/>
    <col min="2" max="2" width="21.6640625" style="12" customWidth="1"/>
    <col min="3" max="3" width="16.33203125" customWidth="1"/>
    <col min="4" max="4" width="5" customWidth="1"/>
    <col min="5" max="5" width="19" customWidth="1"/>
    <col min="6" max="6" width="5.5546875" customWidth="1"/>
    <col min="7" max="7" width="18.5546875" customWidth="1"/>
    <col min="8" max="8" width="4.5546875" customWidth="1"/>
    <col min="9" max="9" width="20.44140625" customWidth="1"/>
  </cols>
  <sheetData>
    <row r="1" spans="2:16" ht="8.1" customHeight="1" x14ac:dyDescent="0.3"/>
    <row r="2" spans="2:16" ht="17.399999999999999" x14ac:dyDescent="0.3">
      <c r="B2" s="165" t="s">
        <v>30</v>
      </c>
      <c r="C2" s="165"/>
      <c r="D2" s="165"/>
      <c r="E2" s="165"/>
      <c r="F2" s="165"/>
      <c r="G2" s="165"/>
      <c r="H2" s="165"/>
      <c r="I2" s="165"/>
    </row>
    <row r="3" spans="2:16" ht="8.85" customHeight="1" x14ac:dyDescent="0.3"/>
    <row r="4" spans="2:16" ht="15.6" x14ac:dyDescent="0.3">
      <c r="B4" s="66" t="s">
        <v>60</v>
      </c>
      <c r="C4" s="19"/>
      <c r="D4" s="19"/>
      <c r="E4" s="19"/>
      <c r="F4" s="19"/>
      <c r="G4" s="19"/>
      <c r="H4" s="19"/>
      <c r="I4" s="19"/>
      <c r="J4" s="19"/>
      <c r="K4" s="19"/>
      <c r="L4" s="19"/>
      <c r="M4" s="19"/>
      <c r="N4" s="15"/>
      <c r="O4" s="15"/>
      <c r="P4" s="15"/>
    </row>
    <row r="5" spans="2:16" ht="15.6" x14ac:dyDescent="0.3">
      <c r="B5" s="172" t="s">
        <v>36</v>
      </c>
      <c r="C5" s="172"/>
      <c r="D5" s="172"/>
      <c r="E5" s="172"/>
      <c r="F5" s="172"/>
      <c r="G5" s="172"/>
      <c r="H5" s="172"/>
      <c r="I5" s="172"/>
      <c r="J5" s="20"/>
      <c r="K5" s="20"/>
      <c r="L5" s="20"/>
      <c r="M5" s="20"/>
      <c r="N5" s="15"/>
      <c r="O5" s="15"/>
      <c r="P5" s="15"/>
    </row>
    <row r="6" spans="2:16" ht="5.4" customHeight="1" x14ac:dyDescent="0.3">
      <c r="B6" s="17"/>
      <c r="C6" s="19"/>
      <c r="D6" s="19"/>
      <c r="E6" s="19"/>
      <c r="F6" s="19"/>
      <c r="G6" s="19"/>
      <c r="H6" s="19"/>
      <c r="I6" s="19"/>
      <c r="J6" s="19"/>
      <c r="K6" s="19"/>
      <c r="L6" s="19"/>
      <c r="M6" s="19"/>
      <c r="N6" s="15"/>
      <c r="O6" s="15"/>
      <c r="P6" s="15"/>
    </row>
    <row r="7" spans="2:16" ht="15.6" x14ac:dyDescent="0.3">
      <c r="B7" s="173" t="s">
        <v>59</v>
      </c>
      <c r="C7" s="172"/>
      <c r="D7" s="172"/>
      <c r="E7" s="172"/>
      <c r="F7" s="172"/>
      <c r="G7" s="172"/>
      <c r="H7" s="172"/>
      <c r="I7" s="172"/>
      <c r="J7" s="172"/>
      <c r="K7" s="172"/>
      <c r="L7" s="172"/>
      <c r="M7" s="172"/>
      <c r="N7" s="15"/>
      <c r="O7" s="15"/>
      <c r="P7" s="15"/>
    </row>
    <row r="8" spans="2:16" ht="15.6" x14ac:dyDescent="0.3">
      <c r="B8" s="172" t="s">
        <v>35</v>
      </c>
      <c r="C8" s="172"/>
      <c r="D8" s="172"/>
      <c r="E8" s="172"/>
      <c r="F8" s="172"/>
      <c r="G8" s="172"/>
      <c r="H8" s="172"/>
      <c r="I8" s="172"/>
      <c r="J8" s="20"/>
      <c r="K8" s="20"/>
      <c r="L8" s="20"/>
      <c r="M8" s="20"/>
      <c r="N8" s="15"/>
      <c r="O8" s="15"/>
      <c r="P8" s="15"/>
    </row>
    <row r="9" spans="2:16" ht="6.75" customHeight="1" x14ac:dyDescent="0.3">
      <c r="B9" s="17"/>
      <c r="C9" s="19"/>
      <c r="D9" s="19"/>
      <c r="E9" s="19"/>
      <c r="F9" s="19"/>
      <c r="G9" s="19"/>
      <c r="H9" s="19"/>
      <c r="I9" s="19"/>
      <c r="J9" s="19"/>
      <c r="K9" s="19"/>
      <c r="L9" s="19"/>
      <c r="M9" s="19"/>
      <c r="N9" s="15"/>
      <c r="O9" s="15"/>
      <c r="P9" s="15"/>
    </row>
    <row r="10" spans="2:16" ht="15.6" x14ac:dyDescent="0.3">
      <c r="B10" s="173" t="s">
        <v>29</v>
      </c>
      <c r="C10" s="172"/>
      <c r="D10" s="172"/>
      <c r="E10" s="172"/>
      <c r="F10" s="172"/>
      <c r="G10" s="172"/>
      <c r="H10" s="172"/>
      <c r="I10" s="172"/>
      <c r="J10" s="172"/>
      <c r="K10" s="172"/>
      <c r="L10" s="172"/>
      <c r="M10" s="172"/>
      <c r="N10" s="15"/>
      <c r="O10" s="15"/>
      <c r="P10" s="15"/>
    </row>
    <row r="11" spans="2:16" ht="15.6" x14ac:dyDescent="0.3">
      <c r="B11" s="172" t="s">
        <v>37</v>
      </c>
      <c r="C11" s="172"/>
      <c r="D11" s="172"/>
      <c r="E11" s="172"/>
      <c r="F11" s="172"/>
      <c r="G11" s="172"/>
      <c r="H11" s="172"/>
      <c r="I11" s="172"/>
      <c r="J11" s="20"/>
      <c r="K11" s="20"/>
      <c r="L11" s="20"/>
      <c r="M11" s="20"/>
      <c r="N11" s="15"/>
      <c r="O11" s="15"/>
      <c r="P11" s="15"/>
    </row>
    <row r="12" spans="2:16" ht="7.5" customHeight="1" x14ac:dyDescent="0.3"/>
    <row r="13" spans="2:16" ht="31.95" customHeight="1" thickBot="1" x14ac:dyDescent="0.35">
      <c r="B13" s="33" t="s">
        <v>31</v>
      </c>
      <c r="C13" s="49" t="s">
        <v>32</v>
      </c>
      <c r="D13" s="21"/>
      <c r="E13" s="50" t="s">
        <v>34</v>
      </c>
      <c r="F13" s="38"/>
      <c r="G13" s="35" t="s">
        <v>33</v>
      </c>
      <c r="H13" s="16"/>
      <c r="I13" s="35" t="s">
        <v>61</v>
      </c>
    </row>
    <row r="14" spans="2:16" ht="6.75" customHeight="1" x14ac:dyDescent="0.3">
      <c r="B14" s="22"/>
      <c r="C14" s="21"/>
      <c r="D14" s="21"/>
      <c r="E14" s="23"/>
      <c r="F14" s="23"/>
      <c r="G14" s="16"/>
      <c r="H14" s="16"/>
      <c r="I14" s="24"/>
    </row>
    <row r="15" spans="2:16" ht="15.6" x14ac:dyDescent="0.3">
      <c r="B15" s="18">
        <v>1</v>
      </c>
      <c r="C15" s="18">
        <v>20</v>
      </c>
      <c r="D15" s="15"/>
      <c r="E15" s="18"/>
      <c r="F15" s="18"/>
      <c r="G15" s="13"/>
      <c r="H15" s="18"/>
      <c r="I15" s="13"/>
    </row>
    <row r="16" spans="2:16" ht="15.6" x14ac:dyDescent="0.3">
      <c r="B16" s="18">
        <v>2</v>
      </c>
      <c r="C16" s="18">
        <v>20</v>
      </c>
      <c r="D16" s="15"/>
      <c r="E16" s="18"/>
      <c r="F16" s="18"/>
      <c r="G16" s="13"/>
      <c r="H16" s="18"/>
      <c r="I16" s="13"/>
    </row>
    <row r="17" spans="2:9" ht="15.6" x14ac:dyDescent="0.3">
      <c r="B17" s="18">
        <v>3</v>
      </c>
      <c r="C17" s="18">
        <v>20</v>
      </c>
      <c r="D17" s="15"/>
      <c r="E17" s="18"/>
      <c r="F17" s="18"/>
      <c r="G17" s="13"/>
      <c r="H17" s="18"/>
      <c r="I17" s="13"/>
    </row>
    <row r="18" spans="2:9" ht="15.6" x14ac:dyDescent="0.3">
      <c r="B18" s="18">
        <v>4</v>
      </c>
      <c r="C18" s="18">
        <v>21</v>
      </c>
      <c r="D18" s="15"/>
      <c r="E18" s="18"/>
      <c r="F18" s="18"/>
      <c r="G18" s="13"/>
      <c r="H18" s="18"/>
      <c r="I18" s="13"/>
    </row>
    <row r="19" spans="2:9" ht="15.6" x14ac:dyDescent="0.3">
      <c r="B19" s="18">
        <v>5</v>
      </c>
      <c r="C19" s="18">
        <v>23</v>
      </c>
      <c r="D19" s="15"/>
      <c r="E19" s="18"/>
      <c r="F19" s="18"/>
      <c r="G19" s="13"/>
      <c r="H19" s="18"/>
      <c r="I19" s="13"/>
    </row>
    <row r="20" spans="2:9" ht="15.6" x14ac:dyDescent="0.3">
      <c r="B20" s="18">
        <v>6</v>
      </c>
      <c r="C20" s="18">
        <v>21</v>
      </c>
      <c r="D20" s="15"/>
      <c r="E20" s="18"/>
      <c r="F20" s="18"/>
      <c r="G20" s="13"/>
      <c r="H20" s="18"/>
      <c r="I20" s="13"/>
    </row>
    <row r="21" spans="2:9" ht="15.6" x14ac:dyDescent="0.3">
      <c r="B21" s="18">
        <v>7</v>
      </c>
      <c r="C21" s="18">
        <v>20</v>
      </c>
      <c r="D21" s="15"/>
      <c r="E21" s="18"/>
      <c r="F21" s="18"/>
      <c r="G21" s="13"/>
      <c r="H21" s="18"/>
      <c r="I21" s="13"/>
    </row>
    <row r="22" spans="2:9" ht="15.6" x14ac:dyDescent="0.3">
      <c r="B22" s="18">
        <v>8</v>
      </c>
      <c r="C22" s="18">
        <v>30</v>
      </c>
      <c r="D22" s="15"/>
      <c r="E22" s="18"/>
      <c r="F22" s="18"/>
      <c r="G22" s="13"/>
      <c r="H22" s="18"/>
      <c r="I22" s="18"/>
    </row>
    <row r="23" spans="2:9" ht="15.6" x14ac:dyDescent="0.3">
      <c r="B23" s="18">
        <v>9</v>
      </c>
      <c r="C23" s="18">
        <v>20</v>
      </c>
      <c r="D23" s="15"/>
      <c r="E23" s="18"/>
      <c r="F23" s="18"/>
      <c r="G23" s="13"/>
      <c r="H23" s="18"/>
      <c r="I23" s="18"/>
    </row>
    <row r="24" spans="2:9" ht="15.6" x14ac:dyDescent="0.3">
      <c r="B24" s="18">
        <v>10</v>
      </c>
      <c r="C24" s="18">
        <v>20</v>
      </c>
      <c r="D24" s="15"/>
      <c r="E24" s="18"/>
      <c r="F24" s="18"/>
      <c r="G24" s="13"/>
      <c r="H24" s="18"/>
      <c r="I24" s="18"/>
    </row>
    <row r="25" spans="2:9" ht="15.6" x14ac:dyDescent="0.3">
      <c r="B25" s="18">
        <v>11</v>
      </c>
      <c r="C25" s="18">
        <v>35</v>
      </c>
      <c r="D25" s="15"/>
      <c r="E25" s="18"/>
      <c r="F25" s="18"/>
      <c r="G25" s="13"/>
      <c r="H25" s="18"/>
      <c r="I25" s="18"/>
    </row>
    <row r="26" spans="2:9" ht="15.6" x14ac:dyDescent="0.3">
      <c r="B26" s="18">
        <v>12</v>
      </c>
      <c r="C26" s="18">
        <v>21</v>
      </c>
      <c r="D26" s="15"/>
      <c r="E26" s="18"/>
      <c r="F26" s="18"/>
      <c r="G26" s="13"/>
      <c r="H26" s="18"/>
      <c r="I26" s="18"/>
    </row>
    <row r="27" spans="2:9" ht="15.6" x14ac:dyDescent="0.3">
      <c r="B27" s="18">
        <v>13</v>
      </c>
      <c r="C27" s="18">
        <v>25</v>
      </c>
      <c r="D27" s="15"/>
      <c r="E27" s="18"/>
      <c r="F27" s="18"/>
      <c r="G27" s="13"/>
      <c r="H27" s="18"/>
      <c r="I27" s="18"/>
    </row>
    <row r="28" spans="2:9" ht="15.6" x14ac:dyDescent="0.3">
      <c r="B28" s="18">
        <v>14</v>
      </c>
      <c r="C28" s="18">
        <v>26</v>
      </c>
      <c r="D28" s="15"/>
      <c r="E28" s="18"/>
      <c r="F28" s="18"/>
      <c r="G28" s="13"/>
      <c r="H28" s="18"/>
      <c r="I28" s="18"/>
    </row>
    <row r="29" spans="2:9" ht="15.6" x14ac:dyDescent="0.3">
      <c r="B29" s="18">
        <v>15</v>
      </c>
      <c r="C29" s="18">
        <v>21</v>
      </c>
      <c r="D29" s="15"/>
      <c r="E29" s="18"/>
      <c r="F29" s="18"/>
      <c r="G29" s="13"/>
      <c r="H29" s="18"/>
      <c r="I29" s="18"/>
    </row>
    <row r="30" spans="2:9" ht="15.6" x14ac:dyDescent="0.3">
      <c r="B30" s="18">
        <v>16</v>
      </c>
      <c r="C30" s="18">
        <v>22</v>
      </c>
      <c r="D30" s="15"/>
      <c r="E30" s="18"/>
      <c r="F30" s="18"/>
      <c r="G30" s="13"/>
      <c r="H30" s="18"/>
      <c r="I30" s="18"/>
    </row>
    <row r="31" spans="2:9" ht="15.6" x14ac:dyDescent="0.3">
      <c r="B31" s="18">
        <v>17</v>
      </c>
      <c r="C31" s="18">
        <v>38</v>
      </c>
      <c r="D31" s="15"/>
      <c r="E31" s="18"/>
      <c r="F31" s="18"/>
      <c r="G31" s="13"/>
      <c r="H31" s="18"/>
      <c r="I31" s="18"/>
    </row>
    <row r="32" spans="2:9" ht="15.6" x14ac:dyDescent="0.3">
      <c r="B32" s="18">
        <v>18</v>
      </c>
      <c r="C32" s="18">
        <v>43</v>
      </c>
      <c r="D32" s="15"/>
      <c r="E32" s="18"/>
      <c r="F32" s="18"/>
      <c r="G32" s="13"/>
      <c r="H32" s="18"/>
      <c r="I32" s="18"/>
    </row>
    <row r="33" spans="2:9" ht="15.6" x14ac:dyDescent="0.3">
      <c r="B33" s="18">
        <v>19</v>
      </c>
      <c r="C33" s="18">
        <v>28</v>
      </c>
      <c r="D33" s="15"/>
      <c r="E33" s="18"/>
      <c r="F33" s="18"/>
      <c r="G33" s="13"/>
      <c r="H33" s="18"/>
      <c r="I33" s="18"/>
    </row>
    <row r="34" spans="2:9" ht="16.2" thickBot="1" x14ac:dyDescent="0.35">
      <c r="B34" s="48">
        <v>20</v>
      </c>
      <c r="C34" s="48">
        <v>20</v>
      </c>
      <c r="D34" s="15"/>
      <c r="E34" s="48"/>
      <c r="F34" s="18"/>
      <c r="G34" s="13"/>
      <c r="H34" s="18"/>
      <c r="I34" s="18"/>
    </row>
    <row r="35" spans="2:9" ht="18.45" customHeight="1" x14ac:dyDescent="0.3">
      <c r="B35" s="25" t="s">
        <v>65</v>
      </c>
      <c r="C35" s="47"/>
      <c r="D35" s="26"/>
      <c r="E35" s="15"/>
      <c r="F35" s="15"/>
      <c r="G35" s="18"/>
      <c r="H35" s="18"/>
      <c r="I35" s="18"/>
    </row>
    <row r="36" spans="2:9" ht="10.95" customHeight="1" x14ac:dyDescent="0.3">
      <c r="B36" s="18"/>
      <c r="C36" s="15"/>
      <c r="D36" s="15"/>
      <c r="E36" s="15"/>
      <c r="F36" s="15"/>
      <c r="G36" s="16"/>
      <c r="H36" s="16"/>
      <c r="I36" s="16"/>
    </row>
    <row r="37" spans="2:9" ht="15.6" x14ac:dyDescent="0.3">
      <c r="B37" s="18"/>
      <c r="C37" s="15"/>
      <c r="D37" s="15"/>
      <c r="E37" s="15"/>
      <c r="F37" s="15"/>
      <c r="G37" s="16"/>
      <c r="H37" s="16"/>
      <c r="I37" s="16"/>
    </row>
    <row r="38" spans="2:9" x14ac:dyDescent="0.3">
      <c r="B38" s="10"/>
      <c r="C38" s="8"/>
      <c r="D38" s="8"/>
      <c r="E38" s="8"/>
      <c r="F38" s="8"/>
    </row>
    <row r="39" spans="2:9" x14ac:dyDescent="0.3">
      <c r="B39" s="10"/>
      <c r="C39" s="9"/>
      <c r="D39" s="9"/>
      <c r="E39" s="8"/>
      <c r="F39" s="8"/>
    </row>
    <row r="40" spans="2:9" x14ac:dyDescent="0.3">
      <c r="B40" s="10"/>
      <c r="C40" s="9"/>
      <c r="D40" s="9"/>
      <c r="E40" s="8"/>
      <c r="F40" s="8"/>
    </row>
    <row r="41" spans="2:9" x14ac:dyDescent="0.3">
      <c r="B41" s="10"/>
      <c r="C41" s="8"/>
      <c r="D41" s="8"/>
      <c r="E41" s="8"/>
      <c r="F41" s="8"/>
    </row>
  </sheetData>
  <mergeCells count="6">
    <mergeCell ref="B2:I2"/>
    <mergeCell ref="B5:I5"/>
    <mergeCell ref="B8:I8"/>
    <mergeCell ref="B11:I11"/>
    <mergeCell ref="B7:M7"/>
    <mergeCell ref="B10:M10"/>
  </mergeCells>
  <pageMargins left="0.7" right="0.7" top="0.75" bottom="0.75" header="0.3" footer="0.3"/>
  <pageSetup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dimension ref="B2:O20"/>
  <sheetViews>
    <sheetView showGridLines="0" zoomScale="90" zoomScaleNormal="90" workbookViewId="0">
      <selection activeCell="B9" sqref="B9"/>
    </sheetView>
  </sheetViews>
  <sheetFormatPr baseColWidth="10" defaultRowHeight="14.4" x14ac:dyDescent="0.3"/>
  <cols>
    <col min="1" max="1" width="2.5546875" customWidth="1"/>
    <col min="2" max="2" width="14" customWidth="1"/>
    <col min="3" max="3" width="13.44140625" customWidth="1"/>
    <col min="5" max="5" width="21.44140625" customWidth="1"/>
    <col min="6" max="6" width="4.44140625" customWidth="1"/>
    <col min="7" max="7" width="28.5546875" customWidth="1"/>
    <col min="8" max="8" width="20.88671875" customWidth="1"/>
    <col min="9" max="9" width="13.33203125" customWidth="1"/>
    <col min="11" max="11" width="13.33203125" customWidth="1"/>
  </cols>
  <sheetData>
    <row r="2" spans="2:15" ht="17.399999999999999" x14ac:dyDescent="0.3">
      <c r="B2" s="165" t="s">
        <v>83</v>
      </c>
      <c r="C2" s="165"/>
      <c r="D2" s="165"/>
      <c r="E2" s="165"/>
      <c r="F2" s="165"/>
      <c r="G2" s="165"/>
      <c r="H2" s="165"/>
      <c r="I2" s="165"/>
      <c r="J2" s="165"/>
      <c r="K2" s="165"/>
    </row>
    <row r="3" spans="2:15" ht="19.649999999999999" customHeight="1" x14ac:dyDescent="0.3"/>
    <row r="4" spans="2:15" ht="31.35" customHeight="1" x14ac:dyDescent="0.3">
      <c r="B4" s="174" t="s">
        <v>84</v>
      </c>
      <c r="C4" s="174"/>
      <c r="D4" s="174"/>
      <c r="E4" s="174"/>
      <c r="F4" s="24"/>
      <c r="G4" s="175" t="s">
        <v>87</v>
      </c>
      <c r="H4" s="175"/>
      <c r="I4" s="175"/>
      <c r="J4" s="175"/>
      <c r="K4" s="175"/>
      <c r="L4" s="60"/>
      <c r="M4" s="60"/>
      <c r="N4" s="60"/>
      <c r="O4" s="60"/>
    </row>
    <row r="5" spans="2:15" ht="8.85" customHeight="1" x14ac:dyDescent="0.3"/>
    <row r="6" spans="2:15" ht="16.2" thickBot="1" x14ac:dyDescent="0.35">
      <c r="B6" s="55" t="s">
        <v>82</v>
      </c>
      <c r="C6" s="56" t="s">
        <v>86</v>
      </c>
      <c r="G6" s="58" t="s">
        <v>85</v>
      </c>
      <c r="H6" s="59" t="s">
        <v>81</v>
      </c>
    </row>
    <row r="7" spans="2:15" ht="15.6" x14ac:dyDescent="0.3">
      <c r="B7" s="54">
        <v>44</v>
      </c>
      <c r="C7" s="18"/>
      <c r="G7" s="53" t="s">
        <v>72</v>
      </c>
      <c r="H7" s="18">
        <v>754</v>
      </c>
    </row>
    <row r="8" spans="2:15" ht="15.6" x14ac:dyDescent="0.3">
      <c r="B8" s="54">
        <v>65</v>
      </c>
      <c r="C8" s="18"/>
      <c r="G8" s="53" t="s">
        <v>67</v>
      </c>
      <c r="H8" s="18">
        <v>601</v>
      </c>
    </row>
    <row r="9" spans="2:15" ht="15.6" x14ac:dyDescent="0.3">
      <c r="B9" s="54">
        <v>88.666666666666671</v>
      </c>
      <c r="C9" s="18"/>
      <c r="G9" s="53" t="s">
        <v>68</v>
      </c>
      <c r="H9" s="18">
        <v>615</v>
      </c>
    </row>
    <row r="10" spans="2:15" ht="15.6" x14ac:dyDescent="0.3">
      <c r="B10" s="54">
        <v>66.333333333333329</v>
      </c>
      <c r="C10" s="18"/>
      <c r="G10" s="53" t="s">
        <v>78</v>
      </c>
      <c r="H10" s="18">
        <v>1256</v>
      </c>
    </row>
    <row r="11" spans="2:15" ht="15.6" x14ac:dyDescent="0.3">
      <c r="B11" s="54">
        <v>67.666666666666657</v>
      </c>
      <c r="C11" s="18"/>
      <c r="G11" s="53" t="s">
        <v>79</v>
      </c>
      <c r="H11" s="18">
        <v>1261</v>
      </c>
    </row>
    <row r="12" spans="2:15" ht="15.6" x14ac:dyDescent="0.3">
      <c r="B12" s="54">
        <v>100</v>
      </c>
      <c r="C12" s="18"/>
      <c r="G12" s="53" t="s">
        <v>71</v>
      </c>
      <c r="H12" s="18">
        <v>738</v>
      </c>
    </row>
    <row r="13" spans="2:15" ht="15.6" x14ac:dyDescent="0.3">
      <c r="B13" s="54">
        <v>85</v>
      </c>
      <c r="C13" s="18"/>
      <c r="G13" s="53" t="s">
        <v>75</v>
      </c>
      <c r="H13" s="18">
        <v>818</v>
      </c>
    </row>
    <row r="14" spans="2:15" ht="15.6" x14ac:dyDescent="0.3">
      <c r="B14" s="54">
        <v>87.666666666666671</v>
      </c>
      <c r="C14" s="18"/>
      <c r="G14" s="53" t="s">
        <v>77</v>
      </c>
      <c r="H14" s="18">
        <v>1089</v>
      </c>
    </row>
    <row r="15" spans="2:15" ht="15.6" x14ac:dyDescent="0.3">
      <c r="B15" s="54">
        <v>90</v>
      </c>
      <c r="C15" s="18"/>
      <c r="G15" s="53" t="s">
        <v>69</v>
      </c>
      <c r="H15" s="18">
        <v>628</v>
      </c>
    </row>
    <row r="16" spans="2:15" ht="15.6" x14ac:dyDescent="0.3">
      <c r="B16" s="54">
        <v>76.333333333333329</v>
      </c>
      <c r="C16" s="18"/>
      <c r="G16" s="53" t="s">
        <v>70</v>
      </c>
      <c r="H16" s="18">
        <v>640</v>
      </c>
    </row>
    <row r="17" spans="2:8" ht="15.6" x14ac:dyDescent="0.3">
      <c r="B17" s="54">
        <v>75</v>
      </c>
      <c r="C17" s="18"/>
      <c r="G17" s="53" t="s">
        <v>73</v>
      </c>
      <c r="H17" s="18">
        <v>755</v>
      </c>
    </row>
    <row r="18" spans="2:8" ht="15.6" x14ac:dyDescent="0.3">
      <c r="B18" s="54">
        <v>68.666666666666671</v>
      </c>
      <c r="C18" s="18"/>
      <c r="G18" s="53" t="s">
        <v>74</v>
      </c>
      <c r="H18" s="18">
        <v>802</v>
      </c>
    </row>
    <row r="19" spans="2:8" ht="15.6" x14ac:dyDescent="0.3">
      <c r="B19" s="54">
        <v>81.333333333333329</v>
      </c>
      <c r="C19" s="18"/>
      <c r="G19" s="53" t="s">
        <v>76</v>
      </c>
      <c r="H19" s="18">
        <v>893</v>
      </c>
    </row>
    <row r="20" spans="2:8" ht="16.2" thickBot="1" x14ac:dyDescent="0.35">
      <c r="B20" s="57">
        <v>76.333333333333329</v>
      </c>
      <c r="C20" s="48"/>
      <c r="G20" s="65" t="s">
        <v>80</v>
      </c>
      <c r="H20" s="56">
        <f>SUM(H7:H19)</f>
        <v>10850</v>
      </c>
    </row>
  </sheetData>
  <mergeCells count="3">
    <mergeCell ref="B2:K2"/>
    <mergeCell ref="B4:E4"/>
    <mergeCell ref="G4:K4"/>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527AA-793D-412A-966C-C50969964AB7}">
  <sheetPr codeName="Feuil121">
    <pageSetUpPr autoPageBreaks="0"/>
  </sheetPr>
  <dimension ref="A2:H30"/>
  <sheetViews>
    <sheetView showGridLines="0" zoomScale="110" zoomScaleNormal="110" workbookViewId="0">
      <pane ySplit="11" topLeftCell="A12" activePane="bottomLeft" state="frozenSplit"/>
      <selection activeCell="B15" sqref="B15:B42"/>
      <selection pane="bottomLeft" activeCell="L14" sqref="L14"/>
    </sheetView>
  </sheetViews>
  <sheetFormatPr baseColWidth="10" defaultRowHeight="13.2" x14ac:dyDescent="0.25"/>
  <cols>
    <col min="1" max="16384" width="11.5546875" style="136"/>
  </cols>
  <sheetData>
    <row r="2" spans="1:8" ht="17.399999999999999" x14ac:dyDescent="0.3">
      <c r="A2" s="171" t="s">
        <v>209</v>
      </c>
      <c r="B2" s="171"/>
      <c r="C2" s="171"/>
      <c r="D2" s="171"/>
      <c r="E2" s="171"/>
      <c r="F2" s="171"/>
      <c r="G2" s="171"/>
      <c r="H2" s="171"/>
    </row>
    <row r="5" spans="1:8" ht="13.8" x14ac:dyDescent="0.25">
      <c r="A5" s="148" t="s">
        <v>160</v>
      </c>
      <c r="B5" s="149"/>
      <c r="C5" s="149"/>
      <c r="D5" s="149"/>
      <c r="E5" s="149"/>
      <c r="F5" s="149"/>
      <c r="G5" s="149"/>
      <c r="H5" s="149"/>
    </row>
    <row r="6" spans="1:8" ht="13.8" x14ac:dyDescent="0.25">
      <c r="A6" s="149"/>
      <c r="B6" s="149"/>
      <c r="C6" s="149"/>
      <c r="D6" s="149"/>
      <c r="E6" s="149"/>
      <c r="F6" s="149"/>
      <c r="G6" s="149"/>
      <c r="H6" s="149"/>
    </row>
    <row r="7" spans="1:8" ht="13.8" x14ac:dyDescent="0.25">
      <c r="A7" s="149"/>
      <c r="B7" s="149"/>
      <c r="C7" s="149"/>
      <c r="D7" s="149"/>
      <c r="E7" s="149"/>
      <c r="F7" s="149"/>
      <c r="G7" s="149"/>
      <c r="H7" s="149"/>
    </row>
    <row r="8" spans="1:8" ht="13.8" x14ac:dyDescent="0.25">
      <c r="A8" s="176" t="s">
        <v>161</v>
      </c>
      <c r="B8" s="176"/>
      <c r="C8" s="149"/>
      <c r="D8" s="176" t="s">
        <v>162</v>
      </c>
      <c r="E8" s="176"/>
      <c r="F8" s="149"/>
      <c r="G8" s="176" t="s">
        <v>163</v>
      </c>
      <c r="H8" s="176"/>
    </row>
    <row r="9" spans="1:8" ht="13.8" x14ac:dyDescent="0.25">
      <c r="A9" s="149"/>
      <c r="B9" s="149"/>
      <c r="C9" s="149"/>
      <c r="D9" s="149"/>
      <c r="E9" s="149"/>
      <c r="F9" s="149"/>
      <c r="G9" s="149"/>
      <c r="H9" s="149"/>
    </row>
    <row r="10" spans="1:8" ht="14.4" x14ac:dyDescent="0.3">
      <c r="A10" s="150" t="s">
        <v>184</v>
      </c>
      <c r="B10" s="150"/>
      <c r="C10" s="149"/>
      <c r="D10" s="150" t="s">
        <v>185</v>
      </c>
      <c r="E10" s="149"/>
      <c r="F10" s="149"/>
      <c r="G10" s="150" t="s">
        <v>186</v>
      </c>
      <c r="H10" s="149"/>
    </row>
    <row r="11" spans="1:8" ht="14.4" x14ac:dyDescent="0.3">
      <c r="A11" s="150" t="s">
        <v>187</v>
      </c>
      <c r="B11" s="150"/>
      <c r="C11" s="149"/>
      <c r="D11" s="150" t="s">
        <v>188</v>
      </c>
      <c r="E11" s="149"/>
      <c r="F11" s="149"/>
      <c r="G11" s="150" t="s">
        <v>189</v>
      </c>
      <c r="H11" s="149"/>
    </row>
    <row r="12" spans="1:8" ht="13.8" x14ac:dyDescent="0.25">
      <c r="A12" s="149"/>
      <c r="B12" s="149"/>
      <c r="C12" s="149"/>
      <c r="D12" s="149"/>
      <c r="E12" s="149"/>
      <c r="F12" s="149"/>
      <c r="G12" s="149"/>
      <c r="H12" s="149"/>
    </row>
    <row r="13" spans="1:8" ht="13.8" x14ac:dyDescent="0.25">
      <c r="A13" s="149"/>
      <c r="B13" s="149"/>
      <c r="C13" s="149"/>
      <c r="D13" s="149"/>
      <c r="E13" s="149"/>
      <c r="F13" s="149"/>
      <c r="G13" s="149"/>
      <c r="H13" s="149"/>
    </row>
    <row r="14" spans="1:8" ht="13.8" x14ac:dyDescent="0.25">
      <c r="A14" s="151" t="s">
        <v>190</v>
      </c>
      <c r="B14" s="151">
        <v>1</v>
      </c>
      <c r="C14" s="149"/>
      <c r="D14" s="149">
        <v>2</v>
      </c>
      <c r="E14" s="149"/>
      <c r="F14" s="149"/>
      <c r="G14" s="149" t="s">
        <v>191</v>
      </c>
      <c r="H14" s="149" t="s">
        <v>192</v>
      </c>
    </row>
    <row r="15" spans="1:8" ht="13.8" x14ac:dyDescent="0.25">
      <c r="A15" s="151" t="s">
        <v>193</v>
      </c>
      <c r="B15" s="151">
        <v>2</v>
      </c>
      <c r="C15" s="149"/>
      <c r="D15" s="149">
        <v>45</v>
      </c>
      <c r="E15" s="149"/>
      <c r="F15" s="149"/>
      <c r="G15" s="149" t="s">
        <v>194</v>
      </c>
      <c r="H15" s="149" t="s">
        <v>195</v>
      </c>
    </row>
    <row r="16" spans="1:8" ht="13.8" x14ac:dyDescent="0.25">
      <c r="A16" s="151" t="s">
        <v>196</v>
      </c>
      <c r="B16" s="151">
        <v>3</v>
      </c>
      <c r="C16" s="149"/>
      <c r="D16" s="149">
        <v>44</v>
      </c>
      <c r="E16" s="149"/>
      <c r="F16" s="149"/>
      <c r="G16" s="149" t="s">
        <v>197</v>
      </c>
      <c r="H16" s="149" t="s">
        <v>198</v>
      </c>
    </row>
    <row r="17" spans="1:8" ht="13.8" x14ac:dyDescent="0.25">
      <c r="A17" s="149"/>
      <c r="B17" s="149"/>
      <c r="C17" s="149"/>
      <c r="D17" s="149">
        <v>21</v>
      </c>
      <c r="E17" s="149"/>
      <c r="F17" s="149"/>
      <c r="G17" s="149" t="s">
        <v>199</v>
      </c>
      <c r="H17" s="149" t="s">
        <v>196</v>
      </c>
    </row>
    <row r="18" spans="1:8" ht="13.8" x14ac:dyDescent="0.25">
      <c r="A18" s="149"/>
      <c r="B18" s="149"/>
      <c r="C18" s="149"/>
      <c r="D18" s="149">
        <v>1</v>
      </c>
      <c r="E18" s="149"/>
      <c r="F18" s="149"/>
      <c r="G18" s="149" t="s">
        <v>200</v>
      </c>
      <c r="H18" s="149" t="s">
        <v>201</v>
      </c>
    </row>
    <row r="19" spans="1:8" ht="13.8" x14ac:dyDescent="0.25">
      <c r="A19" s="149"/>
      <c r="B19" s="149"/>
      <c r="C19" s="149"/>
      <c r="D19" s="149">
        <v>56</v>
      </c>
      <c r="E19" s="149"/>
      <c r="F19" s="149"/>
      <c r="G19" s="149" t="s">
        <v>202</v>
      </c>
      <c r="H19" s="149" t="s">
        <v>203</v>
      </c>
    </row>
    <row r="20" spans="1:8" ht="13.8" x14ac:dyDescent="0.25">
      <c r="A20" s="149" t="s">
        <v>204</v>
      </c>
      <c r="B20" s="149">
        <v>4</v>
      </c>
      <c r="C20" s="149"/>
      <c r="D20" s="149">
        <v>777</v>
      </c>
      <c r="E20" s="149"/>
      <c r="F20" s="149"/>
      <c r="G20" s="149" t="s">
        <v>205</v>
      </c>
      <c r="H20" s="149" t="s">
        <v>206</v>
      </c>
    </row>
    <row r="21" spans="1:8" ht="13.8" x14ac:dyDescent="0.25">
      <c r="A21" s="149" t="s">
        <v>201</v>
      </c>
      <c r="B21" s="149">
        <v>5</v>
      </c>
      <c r="C21" s="149"/>
      <c r="D21" s="149">
        <v>123</v>
      </c>
      <c r="E21" s="149"/>
      <c r="F21" s="149"/>
      <c r="G21" s="149"/>
      <c r="H21" s="149" t="s">
        <v>190</v>
      </c>
    </row>
    <row r="22" spans="1:8" ht="13.8" x14ac:dyDescent="0.25">
      <c r="A22" s="149" t="s">
        <v>203</v>
      </c>
      <c r="B22" s="149">
        <v>6</v>
      </c>
      <c r="C22" s="149"/>
      <c r="D22" s="149">
        <v>34</v>
      </c>
      <c r="E22" s="149"/>
      <c r="F22" s="149"/>
      <c r="G22" s="149"/>
      <c r="H22" s="149" t="s">
        <v>193</v>
      </c>
    </row>
    <row r="23" spans="1:8" ht="13.8" x14ac:dyDescent="0.25">
      <c r="A23" s="149" t="s">
        <v>206</v>
      </c>
      <c r="B23" s="149">
        <v>7</v>
      </c>
      <c r="C23" s="149"/>
      <c r="D23" s="149">
        <v>55</v>
      </c>
      <c r="E23" s="149"/>
      <c r="F23" s="149"/>
      <c r="G23" s="149"/>
      <c r="H23" s="149" t="s">
        <v>207</v>
      </c>
    </row>
    <row r="24" spans="1:8" ht="13.8" x14ac:dyDescent="0.25">
      <c r="A24" s="149" t="s">
        <v>208</v>
      </c>
      <c r="B24" s="149">
        <v>8</v>
      </c>
      <c r="C24" s="149"/>
      <c r="D24" s="149">
        <v>78</v>
      </c>
      <c r="E24" s="149"/>
      <c r="F24" s="149"/>
      <c r="G24" s="149"/>
      <c r="H24" s="149" t="s">
        <v>204</v>
      </c>
    </row>
    <row r="25" spans="1:8" ht="13.8" x14ac:dyDescent="0.25">
      <c r="A25" s="149" t="s">
        <v>192</v>
      </c>
      <c r="B25" s="149">
        <v>9</v>
      </c>
      <c r="C25" s="149"/>
      <c r="D25" s="149">
        <v>100</v>
      </c>
      <c r="E25" s="149"/>
      <c r="F25" s="149"/>
      <c r="G25" s="149"/>
      <c r="H25" s="149" t="s">
        <v>208</v>
      </c>
    </row>
    <row r="26" spans="1:8" ht="13.8" x14ac:dyDescent="0.25">
      <c r="A26" s="149" t="s">
        <v>195</v>
      </c>
      <c r="B26" s="149">
        <v>10</v>
      </c>
      <c r="C26" s="149"/>
      <c r="D26" s="149">
        <v>11</v>
      </c>
      <c r="E26" s="149"/>
      <c r="F26" s="149"/>
      <c r="G26" s="149"/>
      <c r="H26" s="149"/>
    </row>
    <row r="27" spans="1:8" ht="13.8" x14ac:dyDescent="0.25">
      <c r="A27" s="149" t="s">
        <v>198</v>
      </c>
      <c r="B27" s="149">
        <v>11</v>
      </c>
      <c r="C27" s="149"/>
      <c r="D27" s="149">
        <v>9</v>
      </c>
      <c r="E27" s="149"/>
      <c r="F27" s="149"/>
      <c r="G27" s="149"/>
      <c r="H27" s="149"/>
    </row>
    <row r="28" spans="1:8" ht="13.8" x14ac:dyDescent="0.25">
      <c r="A28" s="149" t="s">
        <v>207</v>
      </c>
      <c r="B28" s="149">
        <v>12</v>
      </c>
      <c r="C28" s="149"/>
      <c r="D28" s="149">
        <v>10</v>
      </c>
      <c r="E28" s="149"/>
      <c r="F28" s="149"/>
      <c r="G28" s="149"/>
      <c r="H28" s="149"/>
    </row>
    <row r="29" spans="1:8" ht="13.8" x14ac:dyDescent="0.25">
      <c r="A29" s="149"/>
      <c r="B29" s="149"/>
      <c r="C29" s="149"/>
      <c r="D29" s="149"/>
      <c r="E29" s="149"/>
      <c r="F29" s="149"/>
      <c r="G29" s="149"/>
      <c r="H29" s="149"/>
    </row>
    <row r="30" spans="1:8" ht="13.8" x14ac:dyDescent="0.25">
      <c r="A30" s="149"/>
      <c r="B30" s="149"/>
      <c r="C30" s="149"/>
      <c r="D30" s="149"/>
      <c r="E30" s="149"/>
      <c r="F30" s="149"/>
      <c r="G30" s="149"/>
      <c r="H30" s="149"/>
    </row>
  </sheetData>
  <mergeCells count="4">
    <mergeCell ref="A8:B8"/>
    <mergeCell ref="D8:E8"/>
    <mergeCell ref="G8:H8"/>
    <mergeCell ref="A2:H2"/>
  </mergeCells>
  <pageMargins left="0.78740157499999996" right="0.78740157499999996" top="0.984251969" bottom="0.984251969" header="0.4921259845" footer="0.4921259845"/>
  <pageSetup paperSize="9" scale="95"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92AE-4758-4DF2-997F-702C30C8A816}">
  <sheetPr codeName="Feuil5"/>
  <dimension ref="B1:R19"/>
  <sheetViews>
    <sheetView zoomScale="110" zoomScaleNormal="110" workbookViewId="0">
      <selection activeCell="B14" sqref="B14:M14"/>
    </sheetView>
  </sheetViews>
  <sheetFormatPr baseColWidth="10" defaultRowHeight="14.4" x14ac:dyDescent="0.3"/>
  <cols>
    <col min="1" max="1" width="3.109375" customWidth="1"/>
    <col min="2" max="2" width="21.6640625" style="12" customWidth="1"/>
    <col min="3" max="3" width="17.44140625" customWidth="1"/>
    <col min="4" max="4" width="5" customWidth="1"/>
    <col min="5" max="5" width="19" customWidth="1"/>
    <col min="6" max="6" width="5.5546875" customWidth="1"/>
    <col min="7" max="7" width="18.5546875" customWidth="1"/>
    <col min="8" max="8" width="4.5546875" customWidth="1"/>
    <col min="9" max="9" width="20.44140625" customWidth="1"/>
    <col min="12" max="12" width="15.21875" bestFit="1" customWidth="1"/>
  </cols>
  <sheetData>
    <row r="1" spans="2:16" ht="8.1" customHeight="1" x14ac:dyDescent="0.3"/>
    <row r="2" spans="2:16" ht="17.399999999999999" x14ac:dyDescent="0.3">
      <c r="B2" s="165" t="s">
        <v>139</v>
      </c>
      <c r="C2" s="165"/>
      <c r="D2" s="165"/>
      <c r="E2" s="165"/>
      <c r="F2" s="165"/>
      <c r="G2" s="165"/>
      <c r="H2" s="165"/>
      <c r="I2" s="165"/>
    </row>
    <row r="3" spans="2:16" ht="8.85" customHeight="1" x14ac:dyDescent="0.3"/>
    <row r="4" spans="2:16" ht="15.6" x14ac:dyDescent="0.3">
      <c r="B4" s="154" t="s">
        <v>138</v>
      </c>
      <c r="C4" s="20"/>
      <c r="D4" s="20"/>
      <c r="E4" s="20"/>
      <c r="F4" s="20"/>
      <c r="G4" s="20"/>
      <c r="H4" s="20"/>
      <c r="I4" s="20"/>
      <c r="J4" s="20"/>
      <c r="K4" s="20"/>
      <c r="L4" s="20"/>
      <c r="M4" s="20"/>
      <c r="N4" s="15"/>
      <c r="O4" s="15"/>
      <c r="P4" s="15"/>
    </row>
    <row r="5" spans="2:16" ht="15.6" x14ac:dyDescent="0.3">
      <c r="B5" s="177" t="s">
        <v>137</v>
      </c>
      <c r="C5" s="172"/>
      <c r="D5" s="172"/>
      <c r="E5" s="172"/>
      <c r="F5" s="172"/>
      <c r="G5" s="172"/>
      <c r="H5" s="172"/>
      <c r="I5" s="172"/>
      <c r="J5" s="20"/>
      <c r="K5" s="20"/>
      <c r="L5" s="20"/>
      <c r="M5" s="20"/>
      <c r="N5" s="15"/>
      <c r="O5" s="15"/>
      <c r="P5" s="15"/>
    </row>
    <row r="6" spans="2:16" ht="5.4" customHeight="1" x14ac:dyDescent="0.3">
      <c r="B6" s="17"/>
      <c r="C6" s="19"/>
      <c r="D6" s="19"/>
      <c r="E6" s="19"/>
      <c r="F6" s="19"/>
      <c r="G6" s="19"/>
      <c r="H6" s="19"/>
      <c r="I6" s="19"/>
      <c r="J6" s="19"/>
      <c r="K6" s="19"/>
      <c r="L6" s="19"/>
      <c r="M6" s="19"/>
      <c r="N6" s="15"/>
      <c r="O6" s="15"/>
      <c r="P6" s="15"/>
    </row>
    <row r="7" spans="2:16" ht="5.4" customHeight="1" x14ac:dyDescent="0.3">
      <c r="B7" s="17"/>
      <c r="C7" s="19"/>
      <c r="D7" s="19"/>
      <c r="E7" s="19"/>
      <c r="F7" s="19"/>
      <c r="G7" s="19"/>
      <c r="H7" s="19"/>
      <c r="I7" s="19"/>
      <c r="J7" s="19"/>
      <c r="K7" s="19"/>
      <c r="L7" s="19"/>
      <c r="M7" s="19"/>
      <c r="N7" s="15"/>
      <c r="O7" s="15"/>
      <c r="P7" s="15"/>
    </row>
    <row r="8" spans="2:16" ht="16.2" customHeight="1" x14ac:dyDescent="0.3">
      <c r="B8" s="154" t="s">
        <v>140</v>
      </c>
      <c r="C8" s="20"/>
      <c r="D8" s="20"/>
      <c r="E8" s="20"/>
      <c r="F8" s="20"/>
      <c r="G8" s="20"/>
      <c r="H8" s="20"/>
      <c r="I8" s="20"/>
      <c r="J8" s="20"/>
      <c r="K8" s="20"/>
      <c r="L8" s="20"/>
      <c r="M8" s="20"/>
      <c r="N8" s="15"/>
      <c r="O8" s="15"/>
      <c r="P8" s="15"/>
    </row>
    <row r="9" spans="2:16" ht="19.2" customHeight="1" x14ac:dyDescent="0.3">
      <c r="B9" s="177" t="s">
        <v>141</v>
      </c>
      <c r="C9" s="172"/>
      <c r="D9" s="172"/>
      <c r="E9" s="172"/>
      <c r="F9" s="172"/>
      <c r="G9" s="172"/>
      <c r="H9" s="172"/>
      <c r="I9" s="172"/>
      <c r="J9" s="20"/>
      <c r="K9" s="20"/>
      <c r="L9" s="20"/>
      <c r="M9" s="20"/>
    </row>
    <row r="10" spans="2:16" ht="11.4" customHeight="1" x14ac:dyDescent="0.3">
      <c r="B10" s="135"/>
      <c r="C10" s="19"/>
      <c r="D10" s="19"/>
      <c r="E10" s="19"/>
      <c r="F10" s="19"/>
      <c r="G10" s="19"/>
      <c r="H10" s="19"/>
      <c r="I10" s="19"/>
      <c r="J10" s="20"/>
      <c r="K10" s="20"/>
      <c r="L10" s="20"/>
      <c r="M10" s="20"/>
    </row>
    <row r="11" spans="2:16" ht="15.6" x14ac:dyDescent="0.3">
      <c r="B11" s="154" t="s">
        <v>131</v>
      </c>
      <c r="C11" s="154"/>
      <c r="D11" s="154"/>
      <c r="E11" s="154"/>
      <c r="F11" s="154"/>
      <c r="G11" s="154"/>
      <c r="H11" s="154"/>
      <c r="I11" s="154"/>
      <c r="J11" s="154"/>
      <c r="K11" s="154"/>
      <c r="L11" s="154"/>
      <c r="M11" s="154"/>
    </row>
    <row r="12" spans="2:16" ht="15" x14ac:dyDescent="0.3">
      <c r="B12" s="177" t="s">
        <v>134</v>
      </c>
      <c r="C12" s="172"/>
      <c r="D12" s="172"/>
      <c r="E12" s="172"/>
      <c r="F12" s="172"/>
      <c r="G12" s="172"/>
      <c r="H12" s="172"/>
      <c r="I12" s="172"/>
      <c r="J12" s="20"/>
      <c r="K12" s="20"/>
      <c r="L12" s="20"/>
      <c r="M12" s="20"/>
    </row>
    <row r="14" spans="2:16" ht="10.199999999999999" customHeight="1" x14ac:dyDescent="0.3">
      <c r="B14" s="173" t="s">
        <v>132</v>
      </c>
      <c r="C14" s="173"/>
      <c r="D14" s="173"/>
      <c r="E14" s="173"/>
      <c r="F14" s="173"/>
      <c r="G14" s="173"/>
      <c r="H14" s="173"/>
      <c r="I14" s="173"/>
      <c r="J14" s="173"/>
      <c r="K14" s="173"/>
      <c r="L14" s="173"/>
      <c r="M14" s="173"/>
    </row>
    <row r="15" spans="2:16" ht="24.6" customHeight="1" x14ac:dyDescent="0.3">
      <c r="B15" s="177" t="s">
        <v>133</v>
      </c>
      <c r="C15" s="172"/>
      <c r="D15" s="172"/>
      <c r="E15" s="172"/>
      <c r="F15" s="172"/>
      <c r="G15" s="172"/>
      <c r="H15" s="172"/>
      <c r="I15" s="172"/>
      <c r="J15" s="20"/>
      <c r="K15" s="20"/>
      <c r="L15" s="20"/>
      <c r="M15" s="20"/>
    </row>
    <row r="16" spans="2:16" ht="9" customHeight="1" x14ac:dyDescent="0.3"/>
    <row r="17" spans="2:18" ht="5.4" customHeight="1" x14ac:dyDescent="0.3"/>
    <row r="18" spans="2:18" ht="18" x14ac:dyDescent="0.35">
      <c r="B18" s="132" t="s">
        <v>136</v>
      </c>
      <c r="C18" s="133"/>
      <c r="D18" s="133"/>
      <c r="E18" s="133"/>
      <c r="F18" s="133"/>
      <c r="G18" s="133"/>
      <c r="H18" s="133"/>
      <c r="I18" s="133"/>
      <c r="J18" s="133"/>
      <c r="K18" s="133"/>
      <c r="L18" s="133"/>
      <c r="M18" s="133"/>
      <c r="N18" s="133"/>
      <c r="O18" s="133"/>
      <c r="P18" s="133"/>
      <c r="Q18" s="133"/>
      <c r="R18" s="133"/>
    </row>
    <row r="19" spans="2:18" ht="17.399999999999999" x14ac:dyDescent="0.3">
      <c r="B19" s="134" t="s">
        <v>135</v>
      </c>
    </row>
  </sheetData>
  <mergeCells count="6">
    <mergeCell ref="B12:I12"/>
    <mergeCell ref="B14:M14"/>
    <mergeCell ref="B15:I15"/>
    <mergeCell ref="B2:I2"/>
    <mergeCell ref="B5:I5"/>
    <mergeCell ref="B9:I9"/>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dimension ref="B1:J28"/>
  <sheetViews>
    <sheetView showGridLines="0" zoomScale="88" zoomScaleNormal="88" workbookViewId="0">
      <selection activeCell="B2" sqref="B2:J2"/>
    </sheetView>
  </sheetViews>
  <sheetFormatPr baseColWidth="10" defaultRowHeight="14.4" x14ac:dyDescent="0.3"/>
  <cols>
    <col min="1" max="1" width="2.6640625" customWidth="1"/>
    <col min="2" max="2" width="14" customWidth="1"/>
    <col min="4" max="4" width="20.5546875" customWidth="1"/>
    <col min="6" max="6" width="18" customWidth="1"/>
    <col min="10" max="10" width="10" customWidth="1"/>
  </cols>
  <sheetData>
    <row r="1" spans="2:10" ht="8.1" customHeight="1" x14ac:dyDescent="0.3"/>
    <row r="2" spans="2:10" ht="17.399999999999999" x14ac:dyDescent="0.3">
      <c r="B2" s="165" t="s">
        <v>64</v>
      </c>
      <c r="C2" s="165"/>
      <c r="D2" s="165"/>
      <c r="E2" s="165"/>
      <c r="F2" s="165"/>
      <c r="G2" s="165"/>
      <c r="H2" s="165"/>
      <c r="I2" s="165"/>
      <c r="J2" s="165"/>
    </row>
    <row r="3" spans="2:10" ht="9.6" customHeight="1" x14ac:dyDescent="0.3"/>
    <row r="4" spans="2:10" x14ac:dyDescent="0.3">
      <c r="B4" s="178" t="s">
        <v>88</v>
      </c>
      <c r="C4" s="179"/>
      <c r="D4" s="179"/>
      <c r="E4" s="179"/>
      <c r="F4" s="179"/>
      <c r="G4" s="179"/>
      <c r="H4" s="179"/>
      <c r="I4" s="179"/>
      <c r="J4" s="180"/>
    </row>
    <row r="5" spans="2:10" x14ac:dyDescent="0.3">
      <c r="B5" s="181"/>
      <c r="C5" s="182"/>
      <c r="D5" s="182"/>
      <c r="E5" s="182"/>
      <c r="F5" s="182"/>
      <c r="G5" s="182"/>
      <c r="H5" s="182"/>
      <c r="I5" s="182"/>
      <c r="J5" s="183"/>
    </row>
    <row r="6" spans="2:10" ht="51.6" customHeight="1" x14ac:dyDescent="0.3">
      <c r="B6" s="184"/>
      <c r="C6" s="185"/>
      <c r="D6" s="185"/>
      <c r="E6" s="185"/>
      <c r="F6" s="185"/>
      <c r="G6" s="185"/>
      <c r="H6" s="185"/>
      <c r="I6" s="185"/>
      <c r="J6" s="186"/>
    </row>
    <row r="7" spans="2:10" ht="10.95" customHeight="1" x14ac:dyDescent="0.3"/>
    <row r="8" spans="2:10" ht="30.6" customHeight="1" thickBot="1" x14ac:dyDescent="0.35">
      <c r="B8" s="35" t="s">
        <v>66</v>
      </c>
      <c r="D8" s="49" t="s">
        <v>51</v>
      </c>
      <c r="F8" s="21" t="s">
        <v>50</v>
      </c>
    </row>
    <row r="9" spans="2:10" ht="15.6" x14ac:dyDescent="0.3">
      <c r="B9" s="18">
        <v>1</v>
      </c>
      <c r="D9" s="18">
        <v>56</v>
      </c>
      <c r="F9" s="46"/>
    </row>
    <row r="10" spans="2:10" ht="15.6" x14ac:dyDescent="0.3">
      <c r="B10" s="18">
        <v>2</v>
      </c>
      <c r="D10" s="18">
        <v>67</v>
      </c>
      <c r="F10" s="46"/>
    </row>
    <row r="11" spans="2:10" ht="15.6" x14ac:dyDescent="0.3">
      <c r="B11" s="18">
        <v>3</v>
      </c>
      <c r="D11" s="18">
        <v>47</v>
      </c>
      <c r="F11" s="46"/>
    </row>
    <row r="12" spans="2:10" ht="15.6" x14ac:dyDescent="0.3">
      <c r="B12" s="18">
        <v>4</v>
      </c>
      <c r="D12" s="18">
        <v>43</v>
      </c>
      <c r="F12" s="46"/>
    </row>
    <row r="13" spans="2:10" ht="15.6" x14ac:dyDescent="0.3">
      <c r="B13" s="18">
        <v>5</v>
      </c>
      <c r="D13" s="18">
        <v>50</v>
      </c>
      <c r="F13" s="46"/>
    </row>
    <row r="14" spans="2:10" ht="15.6" x14ac:dyDescent="0.3">
      <c r="B14" s="18">
        <v>6</v>
      </c>
      <c r="D14" s="18">
        <v>77</v>
      </c>
      <c r="F14" s="46"/>
    </row>
    <row r="15" spans="2:10" ht="15.6" x14ac:dyDescent="0.3">
      <c r="B15" s="18">
        <v>7</v>
      </c>
      <c r="D15" s="18">
        <v>44</v>
      </c>
      <c r="F15" s="46"/>
    </row>
    <row r="16" spans="2:10" ht="15.6" x14ac:dyDescent="0.3">
      <c r="B16" s="18">
        <v>8</v>
      </c>
      <c r="D16" s="18">
        <v>90</v>
      </c>
      <c r="F16" s="46"/>
    </row>
    <row r="17" spans="2:6" ht="15.6" x14ac:dyDescent="0.3">
      <c r="B17" s="18">
        <v>9</v>
      </c>
      <c r="D17" s="18">
        <v>59</v>
      </c>
      <c r="F17" s="46"/>
    </row>
    <row r="18" spans="2:6" ht="15.6" x14ac:dyDescent="0.3">
      <c r="B18" s="18">
        <v>10</v>
      </c>
      <c r="D18" s="18">
        <v>61</v>
      </c>
      <c r="F18" s="46"/>
    </row>
    <row r="19" spans="2:6" ht="15.6" x14ac:dyDescent="0.3">
      <c r="B19" s="18">
        <v>11</v>
      </c>
      <c r="D19" s="18">
        <v>62</v>
      </c>
      <c r="F19" s="46"/>
    </row>
    <row r="20" spans="2:6" ht="15.6" x14ac:dyDescent="0.3">
      <c r="B20" s="18">
        <v>12</v>
      </c>
      <c r="D20" s="18">
        <v>72</v>
      </c>
      <c r="F20" s="46"/>
    </row>
    <row r="21" spans="2:6" ht="15.6" x14ac:dyDescent="0.3">
      <c r="B21" s="18">
        <v>13</v>
      </c>
      <c r="D21" s="18">
        <v>56</v>
      </c>
      <c r="F21" s="46"/>
    </row>
    <row r="22" spans="2:6" ht="15.6" x14ac:dyDescent="0.3">
      <c r="B22" s="18">
        <v>14</v>
      </c>
      <c r="D22" s="18">
        <v>79</v>
      </c>
      <c r="F22" s="46"/>
    </row>
    <row r="23" spans="2:6" ht="15.6" x14ac:dyDescent="0.3">
      <c r="B23" s="18">
        <v>15</v>
      </c>
      <c r="D23" s="18">
        <v>76</v>
      </c>
      <c r="F23" s="46"/>
    </row>
    <row r="24" spans="2:6" ht="15.6" x14ac:dyDescent="0.3">
      <c r="B24" s="18">
        <v>16</v>
      </c>
      <c r="D24" s="18">
        <v>71</v>
      </c>
      <c r="F24" s="46"/>
    </row>
    <row r="25" spans="2:6" ht="15.6" x14ac:dyDescent="0.3">
      <c r="B25" s="18">
        <v>17</v>
      </c>
      <c r="D25" s="18">
        <v>80</v>
      </c>
      <c r="F25" s="46"/>
    </row>
    <row r="26" spans="2:6" ht="15.6" x14ac:dyDescent="0.3">
      <c r="B26" s="18">
        <v>18</v>
      </c>
      <c r="D26" s="18">
        <v>78</v>
      </c>
      <c r="F26" s="46"/>
    </row>
    <row r="27" spans="2:6" ht="15.6" x14ac:dyDescent="0.3">
      <c r="B27" s="18">
        <v>19</v>
      </c>
      <c r="D27" s="18">
        <v>58</v>
      </c>
      <c r="F27" s="46"/>
    </row>
    <row r="28" spans="2:6" ht="16.2" thickBot="1" x14ac:dyDescent="0.35">
      <c r="B28" s="48">
        <v>20</v>
      </c>
      <c r="D28" s="48">
        <v>100</v>
      </c>
      <c r="F28" s="46"/>
    </row>
  </sheetData>
  <mergeCells count="2">
    <mergeCell ref="B2:J2"/>
    <mergeCell ref="B4:J6"/>
  </mergeCells>
  <pageMargins left="0.7" right="0.7" top="0.75" bottom="0.75" header="0.3" footer="0.3"/>
  <pageSetup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Titre</vt:lpstr>
      <vt:lpstr>Présentation</vt:lpstr>
      <vt:lpstr>Calculs</vt:lpstr>
      <vt:lpstr>ExoCal</vt:lpstr>
      <vt:lpstr>Manipulation</vt:lpstr>
      <vt:lpstr>Trier</vt:lpstr>
      <vt:lpstr>Mani.(exo)</vt:lpstr>
      <vt:lpstr>Autres</vt:lpstr>
      <vt:lpstr>Réf</vt:lpstr>
      <vt:lpstr>Fonctions</vt:lpstr>
      <vt:lpstr>IMC(démo)</vt:lpstr>
      <vt:lpstr>IMC(inter)</vt:lpstr>
      <vt:lpstr>Forme</vt:lpstr>
      <vt:lpstr>Mesure</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Amelie Rivest</dc:creator>
  <cp:lastModifiedBy>Khadijatou Ibrahima Dia</cp:lastModifiedBy>
  <dcterms:created xsi:type="dcterms:W3CDTF">2012-01-05T14:23:02Z</dcterms:created>
  <dcterms:modified xsi:type="dcterms:W3CDTF">2024-02-28T11:06:58Z</dcterms:modified>
</cp:coreProperties>
</file>